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Purchasing\Sustainability Reports\Other stuff\Comms statements\Newsletter May 2025\"/>
    </mc:Choice>
  </mc:AlternateContent>
  <xr:revisionPtr revIDLastSave="0" documentId="13_ncr:1_{9330AFB7-206B-4913-A617-D90B263714C0}" xr6:coauthVersionLast="47" xr6:coauthVersionMax="47" xr10:uidLastSave="{00000000-0000-0000-0000-000000000000}"/>
  <workbookProtection workbookAlgorithmName="SHA-512" workbookHashValue="K9PYTqYLcGMgLb32/0MzAMDE34aGREcBZZeQ998YJFGg7VwF/UWc0RyF9bOIRPagDgyQB3CxcJGTrhi+gqlmOw==" workbookSaltValue="4hQ3VtZj2pKwwm4+/oKlxg==" workbookSpinCount="100000" lockStructure="1"/>
  <bookViews>
    <workbookView xWindow="-120" yWindow="-120" windowWidth="29040" windowHeight="15840" xr2:uid="{F0C3A682-87BC-4FF2-A1A4-DBC243D43392}"/>
  </bookViews>
  <sheets>
    <sheet name="Introduction" sheetId="6" r:id="rId1"/>
    <sheet name="1. GHG Summary" sheetId="2" r:id="rId2"/>
    <sheet name="2. GHG Breakdown" sheetId="3" r:id="rId3"/>
    <sheet name="3. GHG Intensity Ratios" sheetId="4" r:id="rId4"/>
    <sheet name="4. GHG Targets" sheetId="10" r:id="rId5"/>
    <sheet name="5. GHG Charts" sheetId="8" r:id="rId6"/>
    <sheet name="Chart data" sheetId="9" state="hidden" r:id="rId7"/>
  </sheets>
  <externalReferences>
    <externalReference r:id="rId8"/>
    <externalReference r:id="rId9"/>
  </externalReferences>
  <definedNames>
    <definedName name="activities">#REF!</definedName>
    <definedName name="byear">#REF!</definedName>
    <definedName name="CAAGR_tolerance">200</definedName>
    <definedName name="CAb">[1]TOOL!$D$18</definedName>
    <definedName name="CAy">[1]TOOL!$D$19</definedName>
    <definedName name="CE1b">[1]TOOL!$D$20</definedName>
    <definedName name="CE2b">[1]TOOL!$D$21</definedName>
    <definedName name="Csector">[1]TOOL!$D$15</definedName>
    <definedName name="flag">#REF!</definedName>
    <definedName name="flag_spec">#REF!</definedName>
    <definedName name="flagScopes">#REF!</definedName>
    <definedName name="intensity_adjustment">#REF!</definedName>
    <definedName name="ltyear">#REF!</definedName>
    <definedName name="materials">#REF!</definedName>
    <definedName name="materials_spec">#REF!</definedName>
    <definedName name="NA">#REF!</definedName>
    <definedName name="ntyear">#REF!</definedName>
    <definedName name="other">#REF!</definedName>
    <definedName name="other_spec">#REF!</definedName>
    <definedName name="otherNonflag">#REF!,#REF!</definedName>
    <definedName name="redflag">#REF!</definedName>
    <definedName name="rednonflag">#REF!</definedName>
    <definedName name="RoundFactorLong">4</definedName>
    <definedName name="RoundFactorMed">3</definedName>
    <definedName name="RoundFactorShort">3</definedName>
    <definedName name="S1_2_TARGET">'[2]2. Validation Results'!$C$91:OFFSET('[2]2. Validation Results'!$C$91,0,('[2]1. Target Details'!$H$23-'[2]1. Target Details'!$F$23))</definedName>
    <definedName name="scope1Cats">#REF!</definedName>
    <definedName name="scope2Cats">#REF!</definedName>
    <definedName name="SmallestNonZeroValue">0.00001</definedName>
    <definedName name="SumTolerance">0.005</definedName>
    <definedName name="t12_flag">(OFFSET(#REF!,0,0,#REF!) ,#REF!)</definedName>
    <definedName name="t12_nonflag">( OFFSET(#REF!, 0, 0,#REF!) ,#REF!)</definedName>
    <definedName name="t3_flag">( OFFSET(#REF!, 0,0,#REF!) ,#REF!)</definedName>
    <definedName name="t3_nonflag">( OFFSET(#REF!, 0, 0,#REF!) ,#REF!)</definedName>
    <definedName name="TCO2E">_xlfn.ANCHORARRAY(#REF!)</definedName>
    <definedName name="testing">_xlfn.ANCHORARRAY(#REF!)</definedName>
    <definedName name="tnames">( OFFSET(#REF!, 0,0,#REF!) ,#REF!)</definedName>
    <definedName name="transport">#REF!</definedName>
    <definedName name="transport_spec">#REF!</definedName>
    <definedName name="Year">_xlfn.ANCHORARRAY(#REF!)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0" l="1"/>
  <c r="H16" i="10"/>
  <c r="G17" i="10"/>
  <c r="F17" i="10"/>
  <c r="F16" i="10"/>
  <c r="D16" i="10"/>
  <c r="H17" i="10"/>
  <c r="G13" i="10"/>
  <c r="F12" i="10"/>
  <c r="H13" i="10"/>
  <c r="G14" i="10"/>
  <c r="F13" i="10"/>
  <c r="E12" i="10"/>
  <c r="D12" i="10"/>
  <c r="C12" i="10"/>
  <c r="F9" i="10"/>
  <c r="E9" i="10"/>
  <c r="D9" i="10"/>
  <c r="D8" i="10"/>
  <c r="L7" i="10"/>
  <c r="L9" i="10" s="1"/>
  <c r="J7" i="10"/>
  <c r="J9" i="10" s="1"/>
  <c r="H9" i="10"/>
  <c r="G8" i="10"/>
  <c r="F8" i="10"/>
  <c r="E8" i="10"/>
  <c r="H21" i="9"/>
  <c r="I21" i="9"/>
  <c r="J21" i="9" s="1"/>
  <c r="K21" i="9" s="1"/>
  <c r="L21" i="9" s="1"/>
  <c r="M21" i="9" s="1"/>
  <c r="D21" i="9"/>
  <c r="E21" i="9"/>
  <c r="F21" i="9"/>
  <c r="G21" i="9"/>
  <c r="C21" i="9"/>
  <c r="B21" i="9"/>
  <c r="H70" i="3"/>
  <c r="G13" i="2"/>
  <c r="G14" i="2"/>
  <c r="G15" i="2"/>
  <c r="G16" i="2"/>
  <c r="G17" i="2"/>
  <c r="G18" i="2"/>
  <c r="G19" i="2"/>
  <c r="G20" i="2"/>
  <c r="G21" i="2"/>
  <c r="D14" i="10" l="1"/>
  <c r="G12" i="10"/>
  <c r="E14" i="10"/>
  <c r="G9" i="10"/>
  <c r="H8" i="10"/>
  <c r="J11" i="10"/>
  <c r="J14" i="10" s="1"/>
  <c r="E13" i="10"/>
  <c r="H14" i="10"/>
  <c r="L15" i="10"/>
  <c r="L17" i="10" s="1"/>
  <c r="H12" i="10"/>
  <c r="F14" i="10"/>
  <c r="D17" i="10"/>
  <c r="D13" i="10"/>
  <c r="E17" i="10"/>
  <c r="E16" i="10"/>
  <c r="C67" i="3"/>
  <c r="D67" i="3"/>
  <c r="E67" i="3"/>
  <c r="F67" i="3"/>
  <c r="F68" i="3" s="1"/>
  <c r="G67" i="3"/>
  <c r="G69" i="3" s="1"/>
  <c r="C68" i="3"/>
  <c r="D68" i="3"/>
  <c r="E68" i="3"/>
  <c r="C69" i="3"/>
  <c r="D69" i="3"/>
  <c r="E69" i="3"/>
  <c r="F69" i="3"/>
  <c r="G68" i="3" l="1"/>
  <c r="H46" i="3" l="1"/>
  <c r="G70" i="3"/>
  <c r="G19" i="9" l="1"/>
  <c r="G18" i="9"/>
  <c r="G17" i="9"/>
  <c r="G2" i="9"/>
  <c r="G3" i="9"/>
  <c r="I10" i="4"/>
  <c r="H69" i="3"/>
  <c r="H68" i="3"/>
  <c r="H67" i="3"/>
  <c r="H51" i="3"/>
  <c r="I48" i="9" s="1"/>
  <c r="B48" i="9" s="1"/>
  <c r="H45" i="3"/>
  <c r="H41" i="3"/>
  <c r="H15" i="2" s="1"/>
  <c r="H37" i="3"/>
  <c r="I44" i="9" s="1"/>
  <c r="B44" i="9" s="1"/>
  <c r="H32" i="3"/>
  <c r="I43" i="9" s="1"/>
  <c r="B43" i="9" s="1"/>
  <c r="H21" i="3"/>
  <c r="H18" i="3"/>
  <c r="H21" i="2"/>
  <c r="H20" i="2"/>
  <c r="H19" i="2"/>
  <c r="H18" i="2"/>
  <c r="H14" i="2"/>
  <c r="I33" i="9"/>
  <c r="B33" i="9" s="1"/>
  <c r="I34" i="9"/>
  <c r="B34" i="9" s="1"/>
  <c r="I35" i="9"/>
  <c r="B35" i="9" s="1"/>
  <c r="I36" i="9"/>
  <c r="B36" i="9" s="1"/>
  <c r="I37" i="9"/>
  <c r="B37" i="9" s="1"/>
  <c r="I38" i="9"/>
  <c r="B38" i="9" s="1"/>
  <c r="I39" i="9"/>
  <c r="I40" i="9"/>
  <c r="B40" i="9" s="1"/>
  <c r="I41" i="9"/>
  <c r="B41" i="9" s="1"/>
  <c r="I42" i="9"/>
  <c r="B42" i="9" s="1"/>
  <c r="I45" i="9"/>
  <c r="B45" i="9" s="1"/>
  <c r="I47" i="9"/>
  <c r="B47" i="9" s="1"/>
  <c r="I49" i="9"/>
  <c r="B49" i="9" s="1"/>
  <c r="I50" i="9"/>
  <c r="B50" i="9" s="1"/>
  <c r="I51" i="9"/>
  <c r="B51" i="9" s="1"/>
  <c r="G33" i="2"/>
  <c r="F33" i="2"/>
  <c r="E33" i="2"/>
  <c r="D33" i="2"/>
  <c r="C33" i="2"/>
  <c r="H32" i="2"/>
  <c r="I14" i="4" s="1"/>
  <c r="G32" i="2"/>
  <c r="G31" i="2"/>
  <c r="H10" i="2"/>
  <c r="I12" i="4" s="1"/>
  <c r="H9" i="2"/>
  <c r="I11" i="4" s="1"/>
  <c r="H7" i="2"/>
  <c r="H16" i="2" l="1"/>
  <c r="G14" i="9"/>
  <c r="G16" i="9" s="1"/>
  <c r="B39" i="9"/>
  <c r="G6" i="9"/>
  <c r="H17" i="2"/>
  <c r="H31" i="2"/>
  <c r="I13" i="4" s="1"/>
  <c r="I46" i="9"/>
  <c r="B46" i="9" s="1"/>
  <c r="I32" i="9"/>
  <c r="B32" i="9" s="1"/>
  <c r="D32" i="9"/>
  <c r="E32" i="9"/>
  <c r="F32" i="9"/>
  <c r="G32" i="9"/>
  <c r="D33" i="9"/>
  <c r="E33" i="9"/>
  <c r="F33" i="9"/>
  <c r="G33" i="9"/>
  <c r="D34" i="9"/>
  <c r="E34" i="9"/>
  <c r="F34" i="9"/>
  <c r="G34" i="9"/>
  <c r="D35" i="9"/>
  <c r="E35" i="9"/>
  <c r="F35" i="9"/>
  <c r="G35" i="9"/>
  <c r="D36" i="9"/>
  <c r="E36" i="9"/>
  <c r="F36" i="9"/>
  <c r="G36" i="9"/>
  <c r="D37" i="9"/>
  <c r="E37" i="9"/>
  <c r="F37" i="9"/>
  <c r="G37" i="9"/>
  <c r="D38" i="9"/>
  <c r="E38" i="9"/>
  <c r="F38" i="9"/>
  <c r="G38" i="9"/>
  <c r="D39" i="9"/>
  <c r="E39" i="9"/>
  <c r="F39" i="9"/>
  <c r="G39" i="9"/>
  <c r="D40" i="9"/>
  <c r="E40" i="9"/>
  <c r="F40" i="9"/>
  <c r="G40" i="9"/>
  <c r="D41" i="9"/>
  <c r="E41" i="9"/>
  <c r="F41" i="9"/>
  <c r="G41" i="9"/>
  <c r="D42" i="9"/>
  <c r="E42" i="9"/>
  <c r="F42" i="9"/>
  <c r="G42" i="9"/>
  <c r="D43" i="9"/>
  <c r="E43" i="9"/>
  <c r="F43" i="9"/>
  <c r="G43" i="9"/>
  <c r="D44" i="9"/>
  <c r="E44" i="9"/>
  <c r="F44" i="9"/>
  <c r="G44" i="9"/>
  <c r="D45" i="9"/>
  <c r="E45" i="9"/>
  <c r="F45" i="9"/>
  <c r="G45" i="9"/>
  <c r="D46" i="9"/>
  <c r="E46" i="9"/>
  <c r="F46" i="9"/>
  <c r="G46" i="9"/>
  <c r="D47" i="9"/>
  <c r="E47" i="9"/>
  <c r="F47" i="9"/>
  <c r="G47" i="9"/>
  <c r="D48" i="9"/>
  <c r="E48" i="9"/>
  <c r="F48" i="9"/>
  <c r="G48" i="9"/>
  <c r="D49" i="9"/>
  <c r="E49" i="9"/>
  <c r="F49" i="9"/>
  <c r="G49" i="9"/>
  <c r="D50" i="9"/>
  <c r="E50" i="9"/>
  <c r="F50" i="9"/>
  <c r="G50" i="9"/>
  <c r="D51" i="9"/>
  <c r="E51" i="9"/>
  <c r="F51" i="9"/>
  <c r="G51" i="9"/>
  <c r="H32" i="9"/>
  <c r="H33" i="9"/>
  <c r="H34" i="9"/>
  <c r="H35" i="9"/>
  <c r="H36" i="9"/>
  <c r="H37" i="9"/>
  <c r="H38" i="9"/>
  <c r="H39" i="9"/>
  <c r="H40" i="9"/>
  <c r="H41" i="9"/>
  <c r="H42" i="9"/>
  <c r="H43" i="9"/>
  <c r="H44" i="9"/>
  <c r="H45" i="9"/>
  <c r="H46" i="9"/>
  <c r="H47" i="9"/>
  <c r="H48" i="9"/>
  <c r="H49" i="9"/>
  <c r="H50" i="9"/>
  <c r="H51" i="9"/>
  <c r="D31" i="9" a="1"/>
  <c r="D31" i="9" s="1"/>
  <c r="C14" i="9"/>
  <c r="D14" i="9"/>
  <c r="E14" i="9"/>
  <c r="F14" i="9"/>
  <c r="H14" i="9"/>
  <c r="B14" i="9"/>
  <c r="C2" i="9"/>
  <c r="D2" i="9"/>
  <c r="E2" i="9"/>
  <c r="F2" i="9"/>
  <c r="M2" i="9"/>
  <c r="C3" i="9"/>
  <c r="D3" i="9"/>
  <c r="E3" i="9"/>
  <c r="F3" i="9"/>
  <c r="M3" i="9"/>
  <c r="C4" i="9"/>
  <c r="D4" i="9"/>
  <c r="E4" i="9"/>
  <c r="F4" i="9"/>
  <c r="M4" i="9"/>
  <c r="B4" i="9"/>
  <c r="B3" i="9"/>
  <c r="B2" i="9"/>
  <c r="B1" i="9" a="1"/>
  <c r="B1" i="9" s="1"/>
  <c r="I53" i="9" l="1"/>
  <c r="F5" i="9"/>
  <c r="F9" i="9" s="1"/>
  <c r="F6" i="9"/>
  <c r="F18" i="9" s="1"/>
  <c r="C13" i="9"/>
  <c r="C8" i="9"/>
  <c r="F8" i="9"/>
  <c r="G15" i="9"/>
  <c r="D13" i="9"/>
  <c r="M5" i="9"/>
  <c r="M10" i="9" s="1"/>
  <c r="E5" i="9"/>
  <c r="E10" i="9" s="1"/>
  <c r="C5" i="9"/>
  <c r="C10" i="9" s="1"/>
  <c r="H16" i="9"/>
  <c r="D16" i="9"/>
  <c r="D53" i="9"/>
  <c r="E16" i="9"/>
  <c r="G53" i="9"/>
  <c r="F53" i="9"/>
  <c r="E53" i="9"/>
  <c r="H53" i="9"/>
  <c r="H15" i="9"/>
  <c r="C16" i="9"/>
  <c r="D15" i="9"/>
  <c r="F15" i="9"/>
  <c r="E15" i="9"/>
  <c r="B53" i="9"/>
  <c r="C39" i="9" s="1"/>
  <c r="M13" i="9"/>
  <c r="E8" i="9"/>
  <c r="D8" i="9"/>
  <c r="C15" i="9"/>
  <c r="C6" i="9"/>
  <c r="D5" i="9"/>
  <c r="G20" i="9"/>
  <c r="F13" i="9"/>
  <c r="B5" i="9"/>
  <c r="B9" i="9" s="1"/>
  <c r="E13" i="9"/>
  <c r="B6" i="9"/>
  <c r="E6" i="9"/>
  <c r="F7" i="9" s="1"/>
  <c r="F16" i="9"/>
  <c r="M6" i="9"/>
  <c r="D6" i="9"/>
  <c r="F11" i="9" l="1"/>
  <c r="F10" i="9"/>
  <c r="F19" i="9"/>
  <c r="F17" i="9"/>
  <c r="F20" i="9"/>
  <c r="M9" i="9"/>
  <c r="M11" i="9"/>
  <c r="E9" i="9"/>
  <c r="E11" i="9"/>
  <c r="C9" i="9"/>
  <c r="E20" i="9"/>
  <c r="C11" i="9"/>
  <c r="C38" i="9"/>
  <c r="C50" i="9"/>
  <c r="C43" i="9"/>
  <c r="C47" i="9"/>
  <c r="C40" i="9"/>
  <c r="C35" i="9"/>
  <c r="C48" i="9"/>
  <c r="C34" i="9"/>
  <c r="C46" i="9"/>
  <c r="C49" i="9"/>
  <c r="C44" i="9"/>
  <c r="C45" i="9"/>
  <c r="C33" i="9"/>
  <c r="C32" i="9"/>
  <c r="C41" i="9"/>
  <c r="C36" i="9"/>
  <c r="C37" i="9"/>
  <c r="C51" i="9"/>
  <c r="C42" i="9"/>
  <c r="D12" i="9"/>
  <c r="D18" i="9"/>
  <c r="D20" i="9"/>
  <c r="D19" i="9"/>
  <c r="D7" i="9"/>
  <c r="D17" i="9"/>
  <c r="M19" i="9"/>
  <c r="M18" i="9"/>
  <c r="M12" i="9"/>
  <c r="M17" i="9"/>
  <c r="D10" i="9"/>
  <c r="D11" i="9"/>
  <c r="D9" i="9"/>
  <c r="B18" i="9"/>
  <c r="F12" i="9"/>
  <c r="B17" i="9"/>
  <c r="B19" i="9"/>
  <c r="B20" i="9"/>
  <c r="C19" i="9"/>
  <c r="C12" i="9"/>
  <c r="C18" i="9"/>
  <c r="C20" i="9"/>
  <c r="C7" i="9"/>
  <c r="C17" i="9"/>
  <c r="M20" i="9"/>
  <c r="B11" i="9"/>
  <c r="B10" i="9"/>
  <c r="E7" i="9"/>
  <c r="E17" i="9"/>
  <c r="E18" i="9"/>
  <c r="E19" i="9"/>
  <c r="E12" i="9"/>
  <c r="G7" i="9"/>
  <c r="G12" i="9"/>
  <c r="L2" i="9" l="1"/>
  <c r="M14" i="9" l="1"/>
  <c r="M16" i="9" l="1"/>
  <c r="L3" i="9" l="1"/>
  <c r="L6" i="9" l="1"/>
  <c r="L20" i="9" s="1"/>
  <c r="L18" i="9" l="1"/>
  <c r="L19" i="9"/>
  <c r="M7" i="9"/>
  <c r="L12" i="9"/>
  <c r="L17" i="9"/>
  <c r="K14" i="9" l="1"/>
  <c r="J3" i="9"/>
  <c r="I3" i="9"/>
  <c r="H3" i="9"/>
  <c r="K3" i="9"/>
  <c r="J14" i="9"/>
  <c r="I14" i="9" l="1"/>
  <c r="I16" i="9" s="1"/>
  <c r="J16" i="9"/>
  <c r="K15" i="9"/>
  <c r="K16" i="9"/>
  <c r="L14" i="9"/>
  <c r="I2" i="9"/>
  <c r="I6" i="9" s="1"/>
  <c r="H2" i="9"/>
  <c r="J2" i="9"/>
  <c r="J6" i="9" s="1"/>
  <c r="K2" i="9"/>
  <c r="K6" i="9" s="1"/>
  <c r="J15" i="9" l="1"/>
  <c r="I15" i="9"/>
  <c r="L15" i="9"/>
  <c r="L16" i="9"/>
  <c r="M15" i="9"/>
  <c r="I18" i="9"/>
  <c r="I12" i="9"/>
  <c r="I19" i="9"/>
  <c r="I17" i="9"/>
  <c r="I20" i="9"/>
  <c r="K19" i="9"/>
  <c r="K18" i="9"/>
  <c r="K17" i="9"/>
  <c r="K7" i="9"/>
  <c r="K12" i="9"/>
  <c r="L7" i="9"/>
  <c r="K20" i="9"/>
  <c r="H6" i="9"/>
  <c r="J20" i="9"/>
  <c r="J17" i="9"/>
  <c r="J12" i="9"/>
  <c r="J7" i="9"/>
  <c r="J18" i="9"/>
  <c r="J19" i="9"/>
  <c r="H20" i="9" l="1"/>
  <c r="H12" i="9"/>
  <c r="H19" i="9"/>
  <c r="H18" i="9"/>
  <c r="H7" i="9"/>
  <c r="H17" i="9"/>
  <c r="J4" i="9"/>
  <c r="J5" i="9" s="1"/>
  <c r="I7" i="9"/>
  <c r="I4" i="9"/>
  <c r="H4" i="9"/>
  <c r="K4" i="9"/>
  <c r="J13" i="9" l="1"/>
  <c r="J8" i="9"/>
  <c r="H13" i="9"/>
  <c r="H5" i="9"/>
  <c r="H11" i="9" s="1"/>
  <c r="I5" i="9"/>
  <c r="I11" i="9" s="1"/>
  <c r="I13" i="9"/>
  <c r="I8" i="9"/>
  <c r="K8" i="9"/>
  <c r="K13" i="9"/>
  <c r="K5" i="9"/>
  <c r="K11" i="9"/>
  <c r="J11" i="9"/>
  <c r="J10" i="9"/>
  <c r="J9" i="9"/>
  <c r="L4" i="9"/>
  <c r="I10" i="9" l="1"/>
  <c r="H10" i="9"/>
  <c r="H9" i="9"/>
  <c r="I9" i="9"/>
  <c r="L13" i="9"/>
  <c r="M8" i="9"/>
  <c r="L5" i="9"/>
  <c r="L11" i="9" s="1"/>
  <c r="L8" i="9"/>
  <c r="K10" i="9"/>
  <c r="K9" i="9"/>
  <c r="L9" i="9" l="1"/>
  <c r="L10" i="9"/>
  <c r="H17" i="3" l="1"/>
  <c r="H72" i="3" s="1"/>
  <c r="H13" i="2" l="1"/>
  <c r="H33" i="2" s="1"/>
  <c r="I15" i="4" l="1"/>
  <c r="G4" i="9"/>
  <c r="H35" i="2"/>
  <c r="I17" i="4" s="1"/>
  <c r="H34" i="2"/>
  <c r="I16" i="4" s="1"/>
  <c r="H71" i="3"/>
  <c r="G5" i="9" l="1"/>
  <c r="G11" i="9" s="1"/>
  <c r="G13" i="9"/>
  <c r="G8" i="9"/>
  <c r="H8" i="9"/>
  <c r="G9" i="9" l="1"/>
  <c r="G1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<sst xmlns="http://schemas.openxmlformats.org/spreadsheetml/2006/main" count="308" uniqueCount="163">
  <si>
    <t>Clays Carbon Footprint Report 2024</t>
  </si>
  <si>
    <t>Introduction</t>
  </si>
  <si>
    <t>The greenhouse gas inventory has been prepared following the Greenhouse Gas Protocol (GHGP) Corporate Standard and Value Chain Accounting and Reporting Standard. The operational control approach has been used to define our organisational boundary between scopes 1&amp;2 and scope 3 aligned with our financial accounting approach.</t>
  </si>
  <si>
    <t>Our greenhouse gas (GHG) emissions are split into three different scopes based on the level of control we have over the source of emissions:</t>
  </si>
  <si>
    <r>
      <rPr>
        <b/>
        <sz val="10"/>
        <color theme="1"/>
        <rFont val="Segoe UI"/>
        <family val="2"/>
      </rPr>
      <t xml:space="preserve">Scope 1: </t>
    </r>
    <r>
      <rPr>
        <sz val="10"/>
        <color theme="1"/>
        <rFont val="Segoe UI"/>
        <family val="2"/>
      </rPr>
      <t>Direct GHG emissions released from sources within our control.</t>
    </r>
  </si>
  <si>
    <r>
      <rPr>
        <b/>
        <sz val="10"/>
        <color theme="1"/>
        <rFont val="Segoe UI"/>
        <family val="2"/>
      </rPr>
      <t>Scope 2:</t>
    </r>
    <r>
      <rPr>
        <sz val="10"/>
        <color theme="1"/>
        <rFont val="Segoe UI"/>
        <family val="2"/>
      </rPr>
      <t xml:space="preserve"> Indirect GHG emissions released from the generation of purchased electricity, calculated using two methods:</t>
    </r>
  </si>
  <si>
    <r>
      <rPr>
        <b/>
        <sz val="10"/>
        <color theme="1"/>
        <rFont val="Segoe UI"/>
        <family val="2"/>
      </rPr>
      <t xml:space="preserve">Location-based method: </t>
    </r>
    <r>
      <rPr>
        <sz val="10"/>
        <color theme="1"/>
        <rFont val="Segoe UI"/>
        <family val="2"/>
      </rPr>
      <t>Based on the physical flow of electricity. For example, the mix of generation sources on the UK electricity grid.</t>
    </r>
  </si>
  <si>
    <r>
      <rPr>
        <b/>
        <sz val="10"/>
        <color theme="1"/>
        <rFont val="Segoe UI"/>
        <family val="2"/>
      </rPr>
      <t xml:space="preserve">Market-based method: </t>
    </r>
    <r>
      <rPr>
        <sz val="10"/>
        <color theme="1"/>
        <rFont val="Segoe UI"/>
        <family val="2"/>
      </rPr>
      <t>Based on our procurement choices for a type of generation, such as renewable energy products.</t>
    </r>
  </si>
  <si>
    <r>
      <rPr>
        <b/>
        <sz val="10"/>
        <color theme="1"/>
        <rFont val="Segoe UI"/>
        <family val="2"/>
      </rPr>
      <t xml:space="preserve">Scope 3: </t>
    </r>
    <r>
      <rPr>
        <sz val="10"/>
        <color theme="1"/>
        <rFont val="Segoe UI"/>
        <family val="2"/>
      </rPr>
      <t>Indirect GHG emissions released from the upstream and downstream supply chain, split into fifteen different categories as defined by the Greenhouse Gas Protocol. For example, the emissions released in producing and transporting the paper we purchase.</t>
    </r>
  </si>
  <si>
    <r>
      <rPr>
        <b/>
        <sz val="10"/>
        <color theme="1"/>
        <rFont val="Segoe UI"/>
        <family val="2"/>
      </rPr>
      <t>1.</t>
    </r>
    <r>
      <rPr>
        <sz val="10"/>
        <color theme="1"/>
        <rFont val="Segoe UI"/>
        <family val="2"/>
      </rPr>
      <t xml:space="preserve"> </t>
    </r>
    <r>
      <rPr>
        <b/>
        <sz val="10"/>
        <color theme="1"/>
        <rFont val="Segoe UI"/>
        <family val="2"/>
      </rPr>
      <t>GHG Summary</t>
    </r>
    <r>
      <rPr>
        <sz val="10"/>
        <color theme="1"/>
        <rFont val="Segoe UI"/>
        <family val="2"/>
      </rPr>
      <t>: A summarised view of our greenhouse gas emissions for each scope and category.</t>
    </r>
  </si>
  <si>
    <r>
      <rPr>
        <b/>
        <sz val="10"/>
        <color theme="1"/>
        <rFont val="Segoe UI"/>
        <family val="2"/>
      </rPr>
      <t>2. GHG Breakdown</t>
    </r>
    <r>
      <rPr>
        <sz val="10"/>
        <color theme="1"/>
        <rFont val="Segoe UI"/>
        <family val="2"/>
      </rPr>
      <t>: A breakdown of our emissions sources within each scope and further sub-categories.</t>
    </r>
  </si>
  <si>
    <r>
      <rPr>
        <b/>
        <sz val="10"/>
        <color theme="1"/>
        <rFont val="Segoe UI"/>
        <family val="2"/>
      </rPr>
      <t xml:space="preserve">3. GHG Intensity Ratios: </t>
    </r>
    <r>
      <rPr>
        <sz val="10"/>
        <color theme="1"/>
        <rFont val="Segoe UI"/>
        <family val="2"/>
      </rPr>
      <t>Greenhouse gas emissions per tonnes of paper throughput across years.</t>
    </r>
  </si>
  <si>
    <t>The calculation methods used for each category, the data sources used for activity data, the applied conversion factors with justifications for category exclusions are detailed in the separate calculation methods documents for each year.</t>
  </si>
  <si>
    <t>GHG Emissions Summary</t>
  </si>
  <si>
    <r>
      <t xml:space="preserve">1. GHG Emissions Summary: </t>
    </r>
    <r>
      <rPr>
        <sz val="10"/>
        <color theme="1"/>
        <rFont val="Segoe UI"/>
        <family val="2"/>
      </rPr>
      <t>A summarised view of our greenhouse gas emissions for each scope and category.</t>
    </r>
  </si>
  <si>
    <r>
      <t>Emissions (Tonnes CO</t>
    </r>
    <r>
      <rPr>
        <vertAlign val="subscript"/>
        <sz val="10"/>
        <color theme="1"/>
        <rFont val="Segoe UI"/>
        <family val="2"/>
      </rPr>
      <t>2</t>
    </r>
    <r>
      <rPr>
        <sz val="10"/>
        <color theme="1"/>
        <rFont val="Segoe UI"/>
        <family val="2"/>
      </rPr>
      <t>e)</t>
    </r>
  </si>
  <si>
    <t>2019
Base year</t>
  </si>
  <si>
    <t>Scope 1</t>
  </si>
  <si>
    <t>Scope 2 - location-based</t>
  </si>
  <si>
    <t>Scope 2 - market-based</t>
  </si>
  <si>
    <t>Scope 3</t>
  </si>
  <si>
    <t>Category 1: Purchased goods and services</t>
  </si>
  <si>
    <t>Category 2: Capital goods</t>
  </si>
  <si>
    <t>Category 3: Fuel- and energy-related activities</t>
  </si>
  <si>
    <t>Category 4: Upstream transport</t>
  </si>
  <si>
    <t>Category 5: Waste</t>
  </si>
  <si>
    <t>Category 6: Business travel</t>
  </si>
  <si>
    <t>Category 7: Employee commuting</t>
  </si>
  <si>
    <t>Category 8: Upstream leased assets</t>
  </si>
  <si>
    <t>Category 9: Downstream transport</t>
  </si>
  <si>
    <t>Category 10: Processing of sold products</t>
  </si>
  <si>
    <t>-</t>
  </si>
  <si>
    <t>Category 11: Use of sold products</t>
  </si>
  <si>
    <r>
      <rPr>
        <sz val="8"/>
        <color theme="1"/>
        <rFont val="Segoe UI"/>
        <family val="2"/>
      </rPr>
      <t>11a.</t>
    </r>
    <r>
      <rPr>
        <sz val="10"/>
        <color theme="1"/>
        <rFont val="Segoe UI"/>
        <family val="2"/>
      </rPr>
      <t xml:space="preserve"> Use of sold products, excluding sale of fossil fuels</t>
    </r>
  </si>
  <si>
    <r>
      <rPr>
        <sz val="8"/>
        <color theme="1"/>
        <rFont val="Segoe UI"/>
        <family val="2"/>
      </rPr>
      <t xml:space="preserve">11b. </t>
    </r>
    <r>
      <rPr>
        <sz val="10"/>
        <color theme="1"/>
        <rFont val="Segoe UI"/>
        <family val="2"/>
      </rPr>
      <t>Sale of fossil fuels</t>
    </r>
  </si>
  <si>
    <t>Category 12: End-of-life treatment of sold products</t>
  </si>
  <si>
    <t>Category 13: Downstream leased assets</t>
  </si>
  <si>
    <t>Category 14: Franchises</t>
  </si>
  <si>
    <t>Category 15: Investments</t>
  </si>
  <si>
    <t>Total scope 1+2 emissions - location-based</t>
  </si>
  <si>
    <t>Total scope 1+2 emissions - market-based</t>
  </si>
  <si>
    <t>Total scope 3 emissions</t>
  </si>
  <si>
    <t>Total emissions - location-based</t>
  </si>
  <si>
    <t>Total emissions - market-based</t>
  </si>
  <si>
    <t>GHG Emissions Breakdown</t>
  </si>
  <si>
    <r>
      <t xml:space="preserve">2.  GHG Emissions Breakdown: </t>
    </r>
    <r>
      <rPr>
        <sz val="10"/>
        <color theme="1"/>
        <rFont val="Segoe UI"/>
        <family val="2"/>
      </rPr>
      <t>A breakdown of our emissions sources within each scope and further sub-categories.</t>
    </r>
  </si>
  <si>
    <t>1. Heating oils</t>
  </si>
  <si>
    <t>2. Company vehicles</t>
  </si>
  <si>
    <t>3. Refrigerants</t>
  </si>
  <si>
    <t>Scope 2</t>
  </si>
  <si>
    <t>Location-based</t>
  </si>
  <si>
    <t>Market-based</t>
  </si>
  <si>
    <r>
      <rPr>
        <sz val="8"/>
        <color theme="1"/>
        <rFont val="Segoe UI"/>
        <family val="2"/>
      </rPr>
      <t>1a</t>
    </r>
    <r>
      <rPr>
        <sz val="10"/>
        <color theme="1"/>
        <rFont val="Segoe UI"/>
        <family val="2"/>
      </rPr>
      <t>. Paper</t>
    </r>
  </si>
  <si>
    <r>
      <rPr>
        <sz val="8"/>
        <color theme="1"/>
        <rFont val="Segoe UI"/>
        <family val="2"/>
      </rPr>
      <t xml:space="preserve">1ai. </t>
    </r>
    <r>
      <rPr>
        <sz val="10"/>
        <color theme="1"/>
        <rFont val="Segoe UI"/>
        <family val="2"/>
      </rPr>
      <t>Reels</t>
    </r>
  </si>
  <si>
    <r>
      <rPr>
        <sz val="8"/>
        <color theme="1"/>
        <rFont val="Segoe UI"/>
        <family val="2"/>
      </rPr>
      <t>1aii.</t>
    </r>
    <r>
      <rPr>
        <sz val="10"/>
        <color theme="1"/>
        <rFont val="Segoe UI"/>
        <family val="2"/>
      </rPr>
      <t xml:space="preserve"> Sheets</t>
    </r>
  </si>
  <si>
    <r>
      <rPr>
        <sz val="8"/>
        <color theme="1"/>
        <rFont val="Segoe UI"/>
        <family val="2"/>
      </rPr>
      <t xml:space="preserve">1b. </t>
    </r>
    <r>
      <rPr>
        <sz val="10"/>
        <color theme="1"/>
        <rFont val="Segoe UI"/>
        <family val="2"/>
      </rPr>
      <t>Materials</t>
    </r>
  </si>
  <si>
    <r>
      <rPr>
        <sz val="8"/>
        <color theme="1"/>
        <rFont val="Segoe UI"/>
        <family val="2"/>
      </rPr>
      <t>1bi</t>
    </r>
    <r>
      <rPr>
        <sz val="10"/>
        <color theme="1"/>
        <rFont val="Segoe UI"/>
        <family val="2"/>
      </rPr>
      <t>. Inks and toner</t>
    </r>
  </si>
  <si>
    <r>
      <rPr>
        <sz val="8"/>
        <color theme="1"/>
        <rFont val="Segoe UI"/>
        <family val="2"/>
      </rPr>
      <t>1bii</t>
    </r>
    <r>
      <rPr>
        <sz val="10"/>
        <color theme="1"/>
        <rFont val="Segoe UI"/>
        <family val="2"/>
      </rPr>
      <t>. Varnish</t>
    </r>
  </si>
  <si>
    <r>
      <rPr>
        <sz val="8"/>
        <color theme="1"/>
        <rFont val="Segoe UI"/>
        <family val="2"/>
      </rPr>
      <t>1biii</t>
    </r>
    <r>
      <rPr>
        <sz val="10"/>
        <color theme="1"/>
        <rFont val="Segoe UI"/>
        <family val="2"/>
      </rPr>
      <t>. Glue</t>
    </r>
  </si>
  <si>
    <r>
      <rPr>
        <sz val="8"/>
        <color theme="1"/>
        <rFont val="Segoe UI"/>
        <family val="2"/>
      </rPr>
      <t>1biv</t>
    </r>
    <r>
      <rPr>
        <sz val="10"/>
        <color theme="1"/>
        <rFont val="Segoe UI"/>
        <family val="2"/>
      </rPr>
      <t>. Foil</t>
    </r>
  </si>
  <si>
    <r>
      <rPr>
        <sz val="8"/>
        <color theme="1"/>
        <rFont val="Segoe UI"/>
        <family val="2"/>
      </rPr>
      <t>1bv.</t>
    </r>
    <r>
      <rPr>
        <sz val="10"/>
        <color theme="1"/>
        <rFont val="Segoe UI"/>
        <family val="2"/>
      </rPr>
      <t xml:space="preserve"> Pallets</t>
    </r>
  </si>
  <si>
    <r>
      <rPr>
        <sz val="8"/>
        <color theme="1"/>
        <rFont val="Segoe UI"/>
        <family val="2"/>
      </rPr>
      <t>1bvi.</t>
    </r>
    <r>
      <rPr>
        <sz val="10"/>
        <color theme="1"/>
        <rFont val="Segoe UI"/>
        <family val="2"/>
      </rPr>
      <t xml:space="preserve"> Plates</t>
    </r>
  </si>
  <si>
    <r>
      <rPr>
        <sz val="8"/>
        <color theme="1"/>
        <rFont val="Segoe UI"/>
        <family val="2"/>
      </rPr>
      <t>1bvii.</t>
    </r>
    <r>
      <rPr>
        <sz val="10"/>
        <color theme="1"/>
        <rFont val="Segoe UI"/>
        <family val="2"/>
      </rPr>
      <t xml:space="preserve"> Laminate</t>
    </r>
  </si>
  <si>
    <r>
      <rPr>
        <sz val="8"/>
        <color theme="1"/>
        <rFont val="Segoe UI"/>
        <family val="2"/>
      </rPr>
      <t xml:space="preserve">1bviii. </t>
    </r>
    <r>
      <rPr>
        <sz val="10"/>
        <color theme="1"/>
        <rFont val="Segoe UI"/>
        <family val="2"/>
      </rPr>
      <t>Blocks</t>
    </r>
  </si>
  <si>
    <r>
      <rPr>
        <sz val="8"/>
        <color theme="1"/>
        <rFont val="Segoe UI"/>
        <family val="2"/>
      </rPr>
      <t>1bix.</t>
    </r>
    <r>
      <rPr>
        <sz val="10"/>
        <color theme="1"/>
        <rFont val="Segoe UI"/>
        <family val="2"/>
      </rPr>
      <t xml:space="preserve"> Slip cases</t>
    </r>
  </si>
  <si>
    <r>
      <rPr>
        <sz val="8"/>
        <color theme="1"/>
        <rFont val="Segoe UI"/>
        <family val="2"/>
      </rPr>
      <t>1c.</t>
    </r>
    <r>
      <rPr>
        <sz val="10"/>
        <color theme="1"/>
        <rFont val="Segoe UI"/>
        <family val="2"/>
      </rPr>
      <t xml:space="preserve"> Packaging</t>
    </r>
  </si>
  <si>
    <r>
      <rPr>
        <sz val="8"/>
        <color theme="1"/>
        <rFont val="Segoe UI"/>
        <family val="2"/>
      </rPr>
      <t>1d.</t>
    </r>
    <r>
      <rPr>
        <sz val="10"/>
        <color theme="1"/>
        <rFont val="Segoe UI"/>
        <family val="2"/>
      </rPr>
      <t xml:space="preserve"> Services</t>
    </r>
  </si>
  <si>
    <r>
      <rPr>
        <sz val="8"/>
        <color theme="1"/>
        <rFont val="Segoe UI"/>
        <family val="2"/>
      </rPr>
      <t xml:space="preserve">1di. </t>
    </r>
    <r>
      <rPr>
        <sz val="10"/>
        <color theme="1"/>
        <rFont val="Segoe UI"/>
        <family val="2"/>
      </rPr>
      <t>Printing services</t>
    </r>
  </si>
  <si>
    <r>
      <rPr>
        <sz val="8"/>
        <color theme="1"/>
        <rFont val="Segoe UI"/>
        <family val="2"/>
      </rPr>
      <t xml:space="preserve">1dii. </t>
    </r>
    <r>
      <rPr>
        <sz val="10"/>
        <color theme="1"/>
        <rFont val="Segoe UI"/>
        <family val="2"/>
      </rPr>
      <t>Engineering services</t>
    </r>
  </si>
  <si>
    <r>
      <rPr>
        <sz val="8"/>
        <color theme="1"/>
        <rFont val="Segoe UI"/>
        <family val="2"/>
      </rPr>
      <t xml:space="preserve">1diii. </t>
    </r>
    <r>
      <rPr>
        <sz val="10"/>
        <color theme="1"/>
        <rFont val="Segoe UI"/>
        <family val="2"/>
      </rPr>
      <t>Postal services</t>
    </r>
  </si>
  <si>
    <r>
      <rPr>
        <sz val="8"/>
        <color theme="1"/>
        <rFont val="Segoe UI"/>
        <family val="2"/>
      </rPr>
      <t>1div.</t>
    </r>
    <r>
      <rPr>
        <sz val="10"/>
        <color theme="1"/>
        <rFont val="Segoe UI"/>
        <family val="2"/>
      </rPr>
      <t xml:space="preserve"> Professional services</t>
    </r>
  </si>
  <si>
    <r>
      <rPr>
        <sz val="8"/>
        <color theme="1"/>
        <rFont val="Segoe UI"/>
        <family val="2"/>
      </rPr>
      <t xml:space="preserve">1e. </t>
    </r>
    <r>
      <rPr>
        <sz val="10"/>
        <color theme="1"/>
        <rFont val="Segoe UI"/>
        <family val="2"/>
      </rPr>
      <t>Residual</t>
    </r>
  </si>
  <si>
    <r>
      <rPr>
        <sz val="8"/>
        <color theme="1"/>
        <rFont val="Segoe UI"/>
        <family val="2"/>
      </rPr>
      <t xml:space="preserve">1ei. </t>
    </r>
    <r>
      <rPr>
        <sz val="10"/>
        <color theme="1"/>
        <rFont val="Segoe UI"/>
        <family val="2"/>
      </rPr>
      <t>Services</t>
    </r>
  </si>
  <si>
    <r>
      <rPr>
        <sz val="8"/>
        <color theme="1"/>
        <rFont val="Segoe UI"/>
        <family val="2"/>
      </rPr>
      <t xml:space="preserve">1eii. </t>
    </r>
    <r>
      <rPr>
        <sz val="10"/>
        <color theme="1"/>
        <rFont val="Segoe UI"/>
        <family val="2"/>
      </rPr>
      <t>Materials</t>
    </r>
  </si>
  <si>
    <r>
      <rPr>
        <sz val="8"/>
        <color theme="1"/>
        <rFont val="Segoe UI"/>
        <family val="2"/>
      </rPr>
      <t>3a.</t>
    </r>
    <r>
      <rPr>
        <sz val="10"/>
        <color theme="1"/>
        <rFont val="Segoe UI"/>
        <family val="2"/>
      </rPr>
      <t xml:space="preserve"> Upstream purchased fuels</t>
    </r>
  </si>
  <si>
    <r>
      <rPr>
        <sz val="8"/>
        <color theme="1"/>
        <rFont val="Segoe UI"/>
        <family val="2"/>
      </rPr>
      <t>3b.</t>
    </r>
    <r>
      <rPr>
        <sz val="10"/>
        <color theme="1"/>
        <rFont val="Segoe UI"/>
        <family val="2"/>
      </rPr>
      <t xml:space="preserve"> Upstream purchased electricity</t>
    </r>
  </si>
  <si>
    <r>
      <rPr>
        <sz val="8"/>
        <color theme="1"/>
        <rFont val="Segoe UI"/>
        <family val="2"/>
      </rPr>
      <t>3c.</t>
    </r>
    <r>
      <rPr>
        <sz val="10"/>
        <color theme="1"/>
        <rFont val="Segoe UI"/>
        <family val="2"/>
      </rPr>
      <t xml:space="preserve"> Transmission and distribution (T&amp;D) losses</t>
    </r>
  </si>
  <si>
    <r>
      <rPr>
        <sz val="8"/>
        <color theme="1"/>
        <rFont val="Segoe UI"/>
        <family val="2"/>
      </rPr>
      <t xml:space="preserve">4a. </t>
    </r>
    <r>
      <rPr>
        <sz val="10"/>
        <color theme="1"/>
        <rFont val="Segoe UI"/>
        <family val="2"/>
      </rPr>
      <t>Transport for paper</t>
    </r>
  </si>
  <si>
    <r>
      <rPr>
        <sz val="8"/>
        <color theme="1"/>
        <rFont val="Segoe UI"/>
        <family val="2"/>
      </rPr>
      <t>4ai.</t>
    </r>
    <r>
      <rPr>
        <sz val="10"/>
        <color theme="1"/>
        <rFont val="Segoe UI"/>
        <family val="2"/>
      </rPr>
      <t xml:space="preserve"> Transport for reels</t>
    </r>
  </si>
  <si>
    <r>
      <rPr>
        <sz val="8"/>
        <color theme="1"/>
        <rFont val="Segoe UI"/>
        <family val="2"/>
      </rPr>
      <t>4aii.</t>
    </r>
    <r>
      <rPr>
        <sz val="10"/>
        <color theme="1"/>
        <rFont val="Segoe UI"/>
        <family val="2"/>
      </rPr>
      <t xml:space="preserve"> Transport for sheets</t>
    </r>
  </si>
  <si>
    <r>
      <rPr>
        <sz val="8"/>
        <color theme="1"/>
        <rFont val="Segoe UI"/>
        <family val="2"/>
      </rPr>
      <t xml:space="preserve">4b. </t>
    </r>
    <r>
      <rPr>
        <sz val="10"/>
        <color theme="1"/>
        <rFont val="Segoe UI"/>
        <family val="2"/>
      </rPr>
      <t>Transport for materials</t>
    </r>
  </si>
  <si>
    <r>
      <rPr>
        <sz val="8"/>
        <color theme="1"/>
        <rFont val="Segoe UI"/>
        <family val="2"/>
      </rPr>
      <t xml:space="preserve">4c. </t>
    </r>
    <r>
      <rPr>
        <sz val="10"/>
        <color theme="1"/>
        <rFont val="Segoe UI"/>
        <family val="2"/>
      </rPr>
      <t>Downstream deliveries</t>
    </r>
  </si>
  <si>
    <r>
      <rPr>
        <sz val="8"/>
        <color theme="1"/>
        <rFont val="Segoe UI"/>
        <family val="2"/>
      </rPr>
      <t>5a.</t>
    </r>
    <r>
      <rPr>
        <sz val="10"/>
        <color theme="1"/>
        <rFont val="Segoe UI"/>
        <family val="2"/>
      </rPr>
      <t xml:space="preserve"> Waste disposal</t>
    </r>
  </si>
  <si>
    <r>
      <rPr>
        <sz val="8"/>
        <color theme="1"/>
        <rFont val="Segoe UI"/>
        <family val="2"/>
      </rPr>
      <t xml:space="preserve">5b. </t>
    </r>
    <r>
      <rPr>
        <sz val="10"/>
        <color theme="1"/>
        <rFont val="Segoe UI"/>
        <family val="2"/>
      </rPr>
      <t>Water supply and treatment</t>
    </r>
  </si>
  <si>
    <r>
      <rPr>
        <sz val="8"/>
        <color theme="1"/>
        <rFont val="Segoe UI"/>
        <family val="2"/>
      </rPr>
      <t>11b</t>
    </r>
    <r>
      <rPr>
        <sz val="10"/>
        <color theme="1"/>
        <rFont val="Segoe UI"/>
        <family val="2"/>
      </rPr>
      <t>. Sale of fossil fuels</t>
    </r>
  </si>
  <si>
    <t>Total Scope 1 emissions</t>
  </si>
  <si>
    <t>GHG Emissions Intensity Ratios</t>
  </si>
  <si>
    <r>
      <t xml:space="preserve">3. GHG Intensity Ratios: </t>
    </r>
    <r>
      <rPr>
        <sz val="10"/>
        <color theme="1"/>
        <rFont val="Segoe UI"/>
        <family val="2"/>
      </rPr>
      <t>Greenhouse gas emissions per tonnes of paper throughput across years.</t>
    </r>
  </si>
  <si>
    <t>Description</t>
  </si>
  <si>
    <t>Unit</t>
  </si>
  <si>
    <t>Total paper throughput inc. customer</t>
  </si>
  <si>
    <t>Tonnes</t>
  </si>
  <si>
    <r>
      <t>Tonnes CO</t>
    </r>
    <r>
      <rPr>
        <vertAlign val="subscript"/>
        <sz val="10"/>
        <color theme="1"/>
        <rFont val="Segoe UI"/>
        <family val="2"/>
      </rPr>
      <t>2</t>
    </r>
    <r>
      <rPr>
        <sz val="10"/>
        <color theme="1"/>
        <rFont val="Segoe UI"/>
        <family val="2"/>
      </rPr>
      <t>e/1000 t. throughput</t>
    </r>
  </si>
  <si>
    <t>Scopes 1 and 2 (location-based)</t>
  </si>
  <si>
    <t>Scopes 1 and 2 (market-based)</t>
  </si>
  <si>
    <t>Total location-based</t>
  </si>
  <si>
    <t>Total market-based</t>
  </si>
  <si>
    <t>Scope 3 inc. customer*</t>
  </si>
  <si>
    <t>Total location-based inc. customer*</t>
  </si>
  <si>
    <t>Total market-based inc. customer*</t>
  </si>
  <si>
    <t>*The paper covered in our scope 3 emissions inventory only includes the paper purchased by Clays, which accounts for approximately 30% of our total paper throughput. The printing and processing of paper purchased by customers is included within the respective categories. For illustrative purposes, an estimation of our scope 3 and total GHG emissions intensity ratio including paper purchased by customers has been provided.</t>
  </si>
  <si>
    <t>GHG Emissions Charts</t>
  </si>
  <si>
    <t>S1</t>
  </si>
  <si>
    <t>S2M</t>
  </si>
  <si>
    <t>S3</t>
  </si>
  <si>
    <t>T</t>
  </si>
  <si>
    <t>S12M</t>
  </si>
  <si>
    <t>S12M%</t>
  </si>
  <si>
    <t>S3%</t>
  </si>
  <si>
    <t>S1%</t>
  </si>
  <si>
    <t>S2M%</t>
  </si>
  <si>
    <t>S12M%B</t>
  </si>
  <si>
    <t>S3%B</t>
  </si>
  <si>
    <t>S3 NT</t>
  </si>
  <si>
    <t>S3NT%</t>
  </si>
  <si>
    <t>S3MT%B</t>
  </si>
  <si>
    <t>S1H%</t>
  </si>
  <si>
    <t>S1L%</t>
  </si>
  <si>
    <t>S1R%</t>
  </si>
  <si>
    <t>S2S12M%</t>
  </si>
  <si>
    <t>Chart 1</t>
  </si>
  <si>
    <t>Scope 2 (market-based)</t>
  </si>
  <si>
    <t>Chart 3</t>
  </si>
  <si>
    <t>Heating oils</t>
  </si>
  <si>
    <t>Company vehicles</t>
  </si>
  <si>
    <t>Refrigerants</t>
  </si>
  <si>
    <t>Chart 5</t>
  </si>
  <si>
    <t>MRY TCO2E</t>
  </si>
  <si>
    <t>1a. Paper</t>
  </si>
  <si>
    <t>1bi. Inks and toner</t>
  </si>
  <si>
    <t>1bii. Varnish</t>
  </si>
  <si>
    <t>1biii. Glue</t>
  </si>
  <si>
    <t>1biv. Foil</t>
  </si>
  <si>
    <t>1bv. Pallets</t>
  </si>
  <si>
    <t>1bvi. Plates</t>
  </si>
  <si>
    <t>1bvii. Laminate</t>
  </si>
  <si>
    <t>1bviii. Blocks</t>
  </si>
  <si>
    <t>1bix. Slip cases</t>
  </si>
  <si>
    <t>1c. Packaging</t>
  </si>
  <si>
    <t>1d. Services</t>
  </si>
  <si>
    <t>1e. Residual</t>
  </si>
  <si>
    <t>2: Capital goods</t>
  </si>
  <si>
    <t>3: Upstream energy</t>
  </si>
  <si>
    <t>4: Transport</t>
  </si>
  <si>
    <t>5: Waste disposal</t>
  </si>
  <si>
    <t>6: Business travel</t>
  </si>
  <si>
    <t>7: Commuting</t>
  </si>
  <si>
    <t>8: Upstream leased assets</t>
  </si>
  <si>
    <t>Total</t>
  </si>
  <si>
    <r>
      <rPr>
        <b/>
        <sz val="10"/>
        <color theme="1"/>
        <rFont val="Segoe UI"/>
        <family val="2"/>
      </rPr>
      <t>5.</t>
    </r>
    <r>
      <rPr>
        <sz val="10"/>
        <color theme="1"/>
        <rFont val="Segoe UI"/>
        <family val="2"/>
      </rPr>
      <t xml:space="preserve"> </t>
    </r>
    <r>
      <rPr>
        <b/>
        <sz val="10"/>
        <color theme="1"/>
        <rFont val="Segoe UI"/>
        <family val="2"/>
      </rPr>
      <t xml:space="preserve">GHG Charts: </t>
    </r>
    <r>
      <rPr>
        <sz val="10"/>
        <color theme="1"/>
        <rFont val="Segoe UI"/>
        <family val="2"/>
      </rPr>
      <t>Illustrations of the changes in our greenhouse gas emissions across years.</t>
    </r>
  </si>
  <si>
    <r>
      <rPr>
        <b/>
        <sz val="10"/>
        <color theme="1"/>
        <rFont val="Segoe UI"/>
        <family val="2"/>
      </rPr>
      <t>4. GHG Targets:</t>
    </r>
    <r>
      <rPr>
        <sz val="10"/>
        <color theme="1"/>
        <rFont val="Segoe UI"/>
        <family val="2"/>
      </rPr>
      <t xml:space="preserve"> Annual progress against SBTi target pathways.</t>
    </r>
  </si>
  <si>
    <t>S12 LAR</t>
  </si>
  <si>
    <t>GHG Emissions Targets</t>
  </si>
  <si>
    <r>
      <t xml:space="preserve">4. GHG Targets: </t>
    </r>
    <r>
      <rPr>
        <sz val="10"/>
        <color theme="1"/>
        <rFont val="Segoe UI"/>
        <family val="2"/>
      </rPr>
      <t>Annual progress against SBTi target pathways.</t>
    </r>
  </si>
  <si>
    <t>2030
Reduction target</t>
  </si>
  <si>
    <t>2050
Reduction target</t>
  </si>
  <si>
    <t>Annual % change</t>
  </si>
  <si>
    <t>% change from base year</t>
  </si>
  <si>
    <t>Scope 3 Near-term target Boundary</t>
  </si>
  <si>
    <t>Scope 3 % coverage</t>
  </si>
  <si>
    <t>Scope 3 Long-term</t>
  </si>
  <si>
    <r>
      <t xml:space="preserve">5. GHG Charts: </t>
    </r>
    <r>
      <rPr>
        <sz val="10"/>
        <color theme="1"/>
        <rFont val="Segoe UI"/>
        <family val="2"/>
      </rPr>
      <t>Illustrations of the changes in our greenhouse gas emissions across years.</t>
    </r>
  </si>
  <si>
    <t>The report contains five separate tabs to present our greenhouse gas emissions for different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</si>
</sst>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11" x14ac:knownFonts="1">
    <font>
      <sz val="11"/>
      <color theme="1"/>
      <name val="Calibri"/>
      <family val="2"/>
      <scheme val="minor"/>
    </font>
    <font>
      <sz val="11"/>
      <color theme="1"/>
      <name val="Calibri"/>
      <family val="2"/>
      <scheme val="minor"/>
    </font>
    <font>
      <sz val="10"/>
      <color theme="1"/>
      <name val="Segoe UI"/>
      <family val="2"/>
    </font>
    <font>
      <b/>
      <sz val="16"/>
      <color theme="1"/>
      <name val="Segoe UI"/>
      <family val="2"/>
    </font>
    <font>
      <b/>
      <sz val="10"/>
      <color theme="1"/>
      <name val="Segoe UI"/>
      <family val="2"/>
    </font>
    <font>
      <vertAlign val="subscript"/>
      <sz val="10"/>
      <color theme="1"/>
      <name val="Segoe UI"/>
      <family val="2"/>
    </font>
    <font>
      <sz val="10"/>
      <color theme="0"/>
      <name val="Segoe UI"/>
      <family val="2"/>
    </font>
    <font>
      <sz val="16"/>
      <color theme="1"/>
      <name val="Segoe UI"/>
      <family val="2"/>
    </font>
    <font>
      <b/>
      <sz val="11"/>
      <color theme="1"/>
      <name val="Calibri"/>
      <family val="2"/>
      <scheme val="minor"/>
    </font>
    <font>
      <sz val="11"/>
      <color rgb="FF000000"/>
      <name val="Calibri"/>
      <family val="2"/>
      <scheme val="minor"/>
    </font>
    <font>
      <sz val="8"/>
      <color theme="1"/>
      <name val="Segoe UI"/>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499984740745262"/>
        <bgColor indexed="64"/>
      </patternFill>
    </fill>
  </fills>
  <borders count="23">
    <border>
      <left/>
      <right/>
      <top/>
      <bottom/>
      <diagonal/>
    </border>
    <border>
      <left/>
      <right/>
      <top/>
      <bottom style="thin">
        <color indexed="64"/>
      </bottom>
      <diagonal/>
    </border>
    <border>
      <left/>
      <right style="thin">
        <color theme="0"/>
      </right>
      <top/>
      <bottom/>
      <diagonal/>
    </border>
    <border>
      <left/>
      <right style="thin">
        <color theme="0"/>
      </right>
      <top/>
      <bottom style="thin">
        <color theme="1"/>
      </bottom>
      <diagonal/>
    </border>
    <border>
      <left/>
      <right/>
      <top/>
      <bottom style="thin">
        <color theme="1"/>
      </bottom>
      <diagonal/>
    </border>
    <border>
      <left style="medium">
        <color theme="0"/>
      </left>
      <right style="thin">
        <color theme="0"/>
      </right>
      <top style="medium">
        <color theme="0"/>
      </top>
      <bottom style="thin">
        <color theme="1"/>
      </bottom>
      <diagonal/>
    </border>
    <border>
      <left style="medium">
        <color theme="0"/>
      </left>
      <right style="thin">
        <color theme="0"/>
      </right>
      <top/>
      <bottom style="thin">
        <color theme="1"/>
      </bottom>
      <diagonal/>
    </border>
    <border>
      <left/>
      <right style="thin">
        <color theme="0"/>
      </right>
      <top style="thin">
        <color theme="1"/>
      </top>
      <bottom style="thin">
        <color indexed="64"/>
      </bottom>
      <diagonal/>
    </border>
    <border>
      <left style="thin">
        <color theme="0"/>
      </left>
      <right/>
      <top style="thin">
        <color theme="1"/>
      </top>
      <bottom style="thin">
        <color indexed="64"/>
      </bottom>
      <diagonal/>
    </border>
    <border>
      <left/>
      <right/>
      <top style="thin">
        <color theme="1"/>
      </top>
      <bottom style="thin">
        <color indexed="64"/>
      </bottom>
      <diagonal/>
    </border>
    <border>
      <left/>
      <right style="thin">
        <color theme="0"/>
      </right>
      <top/>
      <bottom style="thin">
        <color indexed="64"/>
      </bottom>
      <diagonal/>
    </border>
    <border>
      <left/>
      <right/>
      <top style="thin">
        <color indexed="64"/>
      </top>
      <bottom style="thin">
        <color theme="2" tint="-0.499984740745262"/>
      </bottom>
      <diagonal/>
    </border>
    <border>
      <left/>
      <right/>
      <top/>
      <bottom style="thin">
        <color theme="2" tint="-0.249977111117893"/>
      </bottom>
      <diagonal/>
    </border>
    <border>
      <left/>
      <right/>
      <top style="thin">
        <color theme="2" tint="-0.249977111117893"/>
      </top>
      <bottom style="thin">
        <color theme="6" tint="-0.249977111117893"/>
      </bottom>
      <diagonal/>
    </border>
    <border>
      <left/>
      <right/>
      <top/>
      <bottom style="thin">
        <color theme="6" tint="-0.249977111117893"/>
      </bottom>
      <diagonal/>
    </border>
    <border>
      <left/>
      <right/>
      <top style="thin">
        <color theme="6" tint="-0.249977111117893"/>
      </top>
      <bottom style="thin">
        <color theme="6" tint="-0.249977111117893"/>
      </bottom>
      <diagonal/>
    </border>
    <border>
      <left/>
      <right/>
      <top style="thin">
        <color theme="2" tint="-0.249977111117893"/>
      </top>
      <bottom style="thin">
        <color theme="6"/>
      </bottom>
      <diagonal/>
    </border>
    <border>
      <left/>
      <right/>
      <top style="thin">
        <color theme="6"/>
      </top>
      <bottom style="thin">
        <color theme="6"/>
      </bottom>
      <diagonal/>
    </border>
    <border>
      <left/>
      <right/>
      <top style="thin">
        <color theme="2" tint="-0.499984740745262"/>
      </top>
      <bottom style="thin">
        <color theme="6"/>
      </bottom>
      <diagonal/>
    </border>
    <border>
      <left/>
      <right/>
      <top/>
      <bottom style="thin">
        <color theme="2" tint="-0.499984740745262"/>
      </bottom>
      <diagonal/>
    </border>
    <border>
      <left/>
      <right/>
      <top style="thin">
        <color indexed="64"/>
      </top>
      <bottom style="thin">
        <color theme="6" tint="-0.249977111117893"/>
      </bottom>
      <diagonal/>
    </border>
    <border>
      <left/>
      <right style="thin">
        <color theme="0"/>
      </right>
      <top style="thin">
        <color indexed="64"/>
      </top>
      <bottom style="thin">
        <color indexed="64"/>
      </bottom>
      <diagonal/>
    </border>
    <border>
      <left style="medium">
        <color theme="0"/>
      </left>
      <right style="thin">
        <color theme="0"/>
      </right>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3" fillId="3" borderId="0" xfId="0" applyFont="1" applyFill="1" applyAlignment="1">
      <alignment vertical="top"/>
    </xf>
    <xf numFmtId="0" fontId="2" fillId="2" borderId="0" xfId="0" applyFont="1" applyFill="1" applyAlignment="1">
      <alignment horizontal="left" wrapText="1"/>
    </xf>
    <xf numFmtId="0" fontId="4" fillId="2" borderId="0" xfId="0" applyFont="1" applyFill="1" applyAlignment="1">
      <alignment vertical="top" wrapText="1"/>
    </xf>
    <xf numFmtId="0" fontId="4" fillId="2" borderId="0" xfId="0" applyFont="1" applyFill="1" applyAlignment="1">
      <alignment horizontal="right" vertical="top" wrapText="1"/>
    </xf>
    <xf numFmtId="0" fontId="4" fillId="3" borderId="0" xfId="0" applyFont="1" applyFill="1" applyAlignment="1">
      <alignment vertical="top"/>
    </xf>
    <xf numFmtId="0" fontId="4" fillId="2" borderId="0" xfId="0" applyFont="1" applyFill="1" applyAlignment="1">
      <alignment wrapText="1"/>
    </xf>
    <xf numFmtId="14" fontId="4" fillId="2" borderId="0" xfId="0" applyNumberFormat="1" applyFont="1" applyFill="1" applyAlignment="1">
      <alignment horizontal="center" vertical="center"/>
    </xf>
    <xf numFmtId="0" fontId="4" fillId="3" borderId="0" xfId="0" applyFont="1" applyFill="1"/>
    <xf numFmtId="0" fontId="2" fillId="4" borderId="0" xfId="0" applyFont="1" applyFill="1" applyAlignment="1">
      <alignment wrapText="1"/>
    </xf>
    <xf numFmtId="0" fontId="2" fillId="4" borderId="0" xfId="0" applyFont="1" applyFill="1" applyAlignment="1">
      <alignment horizontal="center" vertical="center"/>
    </xf>
    <xf numFmtId="0" fontId="2" fillId="3" borderId="0" xfId="0" applyFont="1" applyFill="1"/>
    <xf numFmtId="0" fontId="2" fillId="2" borderId="0" xfId="0" applyFont="1" applyFill="1" applyAlignment="1">
      <alignment wrapText="1"/>
    </xf>
    <xf numFmtId="0" fontId="2" fillId="2" borderId="0" xfId="0" applyFont="1" applyFill="1" applyAlignment="1">
      <alignment horizontal="center" vertical="center"/>
    </xf>
    <xf numFmtId="1" fontId="2" fillId="5"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2" fillId="3" borderId="0" xfId="0" applyFont="1" applyFill="1" applyAlignment="1">
      <alignment wrapText="1"/>
    </xf>
    <xf numFmtId="0" fontId="2" fillId="2" borderId="2" xfId="0" applyFont="1" applyFill="1" applyBorder="1" applyAlignment="1">
      <alignment wrapText="1"/>
    </xf>
    <xf numFmtId="2" fontId="2" fillId="2" borderId="0" xfId="0" applyNumberFormat="1" applyFont="1" applyFill="1" applyAlignment="1">
      <alignment horizontal="right" vertical="center"/>
    </xf>
    <xf numFmtId="0" fontId="2" fillId="2" borderId="3" xfId="0" applyFont="1" applyFill="1" applyBorder="1" applyAlignment="1">
      <alignment wrapText="1"/>
    </xf>
    <xf numFmtId="1" fontId="2" fillId="5" borderId="4" xfId="0" applyNumberFormat="1" applyFont="1" applyFill="1" applyBorder="1" applyAlignment="1">
      <alignment horizontal="right" vertical="center"/>
    </xf>
    <xf numFmtId="1" fontId="2" fillId="3" borderId="0" xfId="0" applyNumberFormat="1" applyFont="1" applyFill="1"/>
    <xf numFmtId="2" fontId="2" fillId="3" borderId="0" xfId="0" applyNumberFormat="1" applyFont="1" applyFill="1"/>
    <xf numFmtId="0" fontId="2" fillId="2" borderId="10" xfId="0" applyFont="1" applyFill="1" applyBorder="1" applyAlignment="1">
      <alignment wrapText="1"/>
    </xf>
    <xf numFmtId="2" fontId="2" fillId="2" borderId="1" xfId="0" applyNumberFormat="1" applyFont="1" applyFill="1" applyBorder="1" applyAlignment="1">
      <alignment horizontal="right" vertical="center"/>
    </xf>
    <xf numFmtId="9" fontId="2" fillId="5" borderId="4" xfId="1" applyFont="1" applyFill="1" applyBorder="1" applyAlignment="1">
      <alignment horizontal="right" vertical="center"/>
    </xf>
    <xf numFmtId="0" fontId="2" fillId="2" borderId="3" xfId="0" applyFont="1" applyFill="1" applyBorder="1" applyAlignment="1">
      <alignment horizontal="left" wrapText="1" indent="1"/>
    </xf>
    <xf numFmtId="0" fontId="2" fillId="2" borderId="5" xfId="0" applyFont="1" applyFill="1" applyBorder="1" applyAlignment="1">
      <alignment wrapText="1"/>
    </xf>
    <xf numFmtId="0" fontId="2" fillId="2" borderId="6" xfId="0" applyFont="1" applyFill="1" applyBorder="1" applyAlignment="1">
      <alignment wrapText="1"/>
    </xf>
    <xf numFmtId="0" fontId="2" fillId="3" borderId="0" xfId="0" applyFont="1" applyFill="1" applyAlignment="1">
      <alignment horizontal="center" vertical="center"/>
    </xf>
    <xf numFmtId="1" fontId="2" fillId="3" borderId="0" xfId="0" applyNumberFormat="1" applyFont="1" applyFill="1" applyAlignment="1">
      <alignment horizontal="center" vertical="center"/>
    </xf>
    <xf numFmtId="9" fontId="2" fillId="3" borderId="0" xfId="1" applyFont="1" applyFill="1" applyAlignment="1">
      <alignment horizontal="center" vertical="center"/>
    </xf>
    <xf numFmtId="0" fontId="4" fillId="2" borderId="0" xfId="0" applyFont="1" applyFill="1" applyAlignment="1">
      <alignment vertical="top"/>
    </xf>
    <xf numFmtId="1" fontId="4" fillId="2" borderId="0" xfId="0" applyNumberFormat="1" applyFont="1" applyFill="1" applyAlignment="1">
      <alignment vertical="top" wrapText="1"/>
    </xf>
    <xf numFmtId="2" fontId="2" fillId="2" borderId="1" xfId="0" applyNumberFormat="1" applyFont="1" applyFill="1" applyBorder="1" applyAlignment="1">
      <alignment horizontal="left" vertical="center"/>
    </xf>
    <xf numFmtId="0" fontId="2" fillId="2" borderId="7" xfId="0" applyFont="1" applyFill="1" applyBorder="1" applyAlignment="1">
      <alignment horizontal="left" wrapText="1" indent="1"/>
    </xf>
    <xf numFmtId="1" fontId="2" fillId="5" borderId="8" xfId="0" applyNumberFormat="1" applyFont="1" applyFill="1" applyBorder="1" applyAlignment="1">
      <alignment horizontal="right" vertical="center"/>
    </xf>
    <xf numFmtId="1" fontId="2" fillId="5" borderId="9" xfId="0" applyNumberFormat="1" applyFont="1" applyFill="1" applyBorder="1" applyAlignment="1">
      <alignment horizontal="right" vertical="center"/>
    </xf>
    <xf numFmtId="1" fontId="2" fillId="2" borderId="0" xfId="0" applyNumberFormat="1" applyFont="1" applyFill="1" applyAlignment="1">
      <alignment horizontal="right" vertical="center"/>
    </xf>
    <xf numFmtId="1" fontId="2" fillId="2" borderId="1" xfId="0" applyNumberFormat="1" applyFont="1" applyFill="1" applyBorder="1" applyAlignment="1">
      <alignment horizontal="right" vertical="center"/>
    </xf>
    <xf numFmtId="0" fontId="2" fillId="2" borderId="11" xfId="0" applyFont="1" applyFill="1" applyBorder="1" applyAlignment="1">
      <alignment horizontal="left" wrapText="1" indent="1"/>
    </xf>
    <xf numFmtId="1" fontId="2" fillId="5" borderId="11" xfId="0" applyNumberFormat="1" applyFont="1" applyFill="1" applyBorder="1" applyAlignment="1">
      <alignment horizontal="right" vertical="center"/>
    </xf>
    <xf numFmtId="0" fontId="2" fillId="2" borderId="12" xfId="0" applyFont="1" applyFill="1" applyBorder="1" applyAlignment="1">
      <alignment horizontal="right" wrapText="1"/>
    </xf>
    <xf numFmtId="1" fontId="2" fillId="5" borderId="12" xfId="0" applyNumberFormat="1" applyFont="1" applyFill="1" applyBorder="1" applyAlignment="1">
      <alignment horizontal="right" vertical="center"/>
    </xf>
    <xf numFmtId="0" fontId="2" fillId="2" borderId="13" xfId="0" applyFont="1" applyFill="1" applyBorder="1" applyAlignment="1">
      <alignment horizontal="right"/>
    </xf>
    <xf numFmtId="1" fontId="2" fillId="5" borderId="13" xfId="0" applyNumberFormat="1" applyFont="1" applyFill="1" applyBorder="1" applyAlignment="1">
      <alignment horizontal="right" vertical="center"/>
    </xf>
    <xf numFmtId="0" fontId="2" fillId="2" borderId="10" xfId="0" applyFont="1" applyFill="1" applyBorder="1" applyAlignment="1">
      <alignment horizontal="left" wrapText="1"/>
    </xf>
    <xf numFmtId="0" fontId="2" fillId="2" borderId="14" xfId="0" applyFont="1" applyFill="1" applyBorder="1" applyAlignment="1">
      <alignment horizontal="left" wrapText="1" indent="1"/>
    </xf>
    <xf numFmtId="0" fontId="2" fillId="2" borderId="16" xfId="0" applyFont="1" applyFill="1" applyBorder="1" applyAlignment="1">
      <alignment horizontal="right" wrapText="1"/>
    </xf>
    <xf numFmtId="0" fontId="2" fillId="2" borderId="17" xfId="0" applyFont="1" applyFill="1" applyBorder="1" applyAlignment="1">
      <alignment horizontal="right" wrapText="1"/>
    </xf>
    <xf numFmtId="1" fontId="2" fillId="5" borderId="14" xfId="0" applyNumberFormat="1" applyFont="1" applyFill="1" applyBorder="1" applyAlignment="1">
      <alignment horizontal="right" vertical="center"/>
    </xf>
    <xf numFmtId="1" fontId="2" fillId="5" borderId="15" xfId="0" applyNumberFormat="1" applyFont="1" applyFill="1" applyBorder="1" applyAlignment="1">
      <alignment horizontal="right" vertical="center"/>
    </xf>
    <xf numFmtId="0" fontId="2" fillId="2" borderId="13" xfId="0" applyFont="1" applyFill="1" applyBorder="1" applyAlignment="1">
      <alignment horizontal="left" indent="1"/>
    </xf>
    <xf numFmtId="0" fontId="2" fillId="2" borderId="0" xfId="0" applyFont="1" applyFill="1" applyAlignment="1">
      <alignment horizontal="right" wrapText="1"/>
    </xf>
    <xf numFmtId="0" fontId="2" fillId="3" borderId="0" xfId="0" applyFont="1" applyFill="1" applyAlignment="1">
      <alignment horizontal="right"/>
    </xf>
    <xf numFmtId="1" fontId="2" fillId="5" borderId="1" xfId="0" applyNumberFormat="1" applyFont="1" applyFill="1" applyBorder="1" applyAlignment="1">
      <alignment horizontal="right" vertical="center"/>
    </xf>
    <xf numFmtId="0" fontId="2" fillId="2" borderId="18" xfId="0" applyFont="1" applyFill="1" applyBorder="1" applyAlignment="1">
      <alignment horizontal="right" wrapText="1" indent="1"/>
    </xf>
    <xf numFmtId="1" fontId="2" fillId="5" borderId="18" xfId="0" applyNumberFormat="1" applyFont="1" applyFill="1" applyBorder="1" applyAlignment="1">
      <alignment horizontal="right" vertical="center"/>
    </xf>
    <xf numFmtId="0" fontId="2" fillId="2" borderId="19" xfId="0" applyFont="1" applyFill="1" applyBorder="1" applyAlignment="1">
      <alignment horizontal="right" wrapText="1" indent="1"/>
    </xf>
    <xf numFmtId="1" fontId="2" fillId="5" borderId="19" xfId="0" applyNumberFormat="1" applyFont="1" applyFill="1" applyBorder="1" applyAlignment="1">
      <alignment horizontal="right" vertical="center"/>
    </xf>
    <xf numFmtId="0" fontId="2" fillId="2" borderId="4" xfId="0" applyFont="1" applyFill="1" applyBorder="1" applyAlignment="1">
      <alignment horizontal="left" wrapText="1" indent="1"/>
    </xf>
    <xf numFmtId="0" fontId="2" fillId="2" borderId="20" xfId="0" applyFont="1" applyFill="1" applyBorder="1" applyAlignment="1">
      <alignment horizontal="left" wrapText="1" indent="1"/>
    </xf>
    <xf numFmtId="1" fontId="2" fillId="5" borderId="20" xfId="0" applyNumberFormat="1" applyFont="1" applyFill="1" applyBorder="1" applyAlignment="1">
      <alignment horizontal="right" vertical="center"/>
    </xf>
    <xf numFmtId="0" fontId="2" fillId="2" borderId="19" xfId="0" applyFont="1" applyFill="1" applyBorder="1" applyAlignment="1">
      <alignment horizontal="left" wrapText="1" indent="1"/>
    </xf>
    <xf numFmtId="0" fontId="2" fillId="2" borderId="21" xfId="0" applyFont="1" applyFill="1" applyBorder="1" applyAlignment="1">
      <alignment wrapText="1"/>
    </xf>
    <xf numFmtId="0" fontId="2" fillId="2" borderId="7" xfId="0" applyFont="1" applyFill="1" applyBorder="1" applyAlignment="1">
      <alignment wrapText="1"/>
    </xf>
    <xf numFmtId="0" fontId="2" fillId="2" borderId="22" xfId="0" applyFont="1" applyFill="1" applyBorder="1" applyAlignment="1">
      <alignment wrapText="1"/>
    </xf>
    <xf numFmtId="1" fontId="2" fillId="2" borderId="0" xfId="0" applyNumberFormat="1" applyFont="1" applyFill="1"/>
    <xf numFmtId="0" fontId="2" fillId="2" borderId="0" xfId="0" applyFont="1" applyFill="1" applyAlignment="1">
      <alignment horizontal="left" vertical="center" indent="5"/>
    </xf>
    <xf numFmtId="0" fontId="2" fillId="2" borderId="0" xfId="0" applyFont="1" applyFill="1" applyAlignment="1">
      <alignment horizontal="left" vertical="center" indent="10"/>
    </xf>
    <xf numFmtId="0" fontId="2" fillId="2" borderId="0" xfId="0" applyFont="1" applyFill="1" applyAlignment="1">
      <alignment vertical="center"/>
    </xf>
    <xf numFmtId="2" fontId="2" fillId="2" borderId="0" xfId="0" applyNumberFormat="1" applyFont="1" applyFill="1" applyAlignment="1">
      <alignment horizontal="left" vertical="center"/>
    </xf>
    <xf numFmtId="0" fontId="7" fillId="2" borderId="0" xfId="0" applyFont="1" applyFill="1" applyAlignment="1">
      <alignment horizontal="left" wrapText="1"/>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0" xfId="0" applyFont="1" applyFill="1" applyAlignment="1">
      <alignment vertical="top" wrapText="1"/>
    </xf>
    <xf numFmtId="0" fontId="7" fillId="4" borderId="0" xfId="0" applyFont="1" applyFill="1" applyAlignment="1">
      <alignment wrapText="1"/>
    </xf>
    <xf numFmtId="0" fontId="7" fillId="4" borderId="0" xfId="0" applyFont="1" applyFill="1" applyAlignment="1">
      <alignment horizontal="center" vertical="center"/>
    </xf>
    <xf numFmtId="0" fontId="7" fillId="3" borderId="0" xfId="0" applyFont="1" applyFill="1"/>
    <xf numFmtId="0" fontId="7" fillId="2" borderId="0" xfId="0" applyFont="1" applyFill="1" applyAlignment="1">
      <alignment wrapText="1"/>
    </xf>
    <xf numFmtId="0" fontId="7" fillId="2" borderId="0" xfId="0" applyFont="1" applyFill="1" applyAlignment="1">
      <alignment horizontal="center" vertical="center"/>
    </xf>
    <xf numFmtId="0" fontId="7" fillId="2" borderId="0" xfId="0" applyFont="1" applyFill="1" applyAlignment="1">
      <alignment vertical="top" wrapText="1"/>
    </xf>
    <xf numFmtId="0" fontId="7" fillId="3" borderId="0" xfId="0" applyFont="1" applyFill="1" applyAlignment="1">
      <alignment wrapText="1"/>
    </xf>
    <xf numFmtId="2" fontId="7" fillId="3" borderId="0" xfId="0" applyNumberFormat="1" applyFont="1" applyFill="1"/>
    <xf numFmtId="164" fontId="7" fillId="3" borderId="0" xfId="0" applyNumberFormat="1" applyFont="1" applyFill="1"/>
    <xf numFmtId="0" fontId="7" fillId="3" borderId="0" xfId="0" applyFont="1" applyFill="1" applyAlignment="1">
      <alignment horizontal="center" vertical="center"/>
    </xf>
    <xf numFmtId="1" fontId="0" fillId="0" borderId="0" xfId="0" applyNumberFormat="1"/>
    <xf numFmtId="9" fontId="0" fillId="0" borderId="0" xfId="1" applyFont="1"/>
    <xf numFmtId="0" fontId="8" fillId="0" borderId="0" xfId="0" applyFont="1"/>
    <xf numFmtId="1" fontId="9" fillId="0" borderId="0" xfId="0" applyNumberFormat="1" applyFont="1" applyAlignment="1">
      <alignment vertical="center"/>
    </xf>
    <xf numFmtId="2" fontId="2" fillId="2" borderId="0" xfId="0" applyNumberFormat="1" applyFont="1" applyFill="1" applyAlignment="1">
      <alignment vertical="top" wrapText="1"/>
    </xf>
    <xf numFmtId="1" fontId="2" fillId="5" borderId="4" xfId="1" applyNumberFormat="1" applyFont="1" applyFill="1" applyBorder="1" applyAlignment="1">
      <alignment horizontal="right" vertical="center"/>
    </xf>
    <xf numFmtId="165" fontId="2" fillId="3" borderId="0" xfId="0" applyNumberFormat="1" applyFont="1" applyFill="1"/>
    <xf numFmtId="0" fontId="2" fillId="2" borderId="3" xfId="0" applyFont="1" applyFill="1" applyBorder="1" applyAlignment="1">
      <alignment horizontal="right" wrapText="1"/>
    </xf>
    <xf numFmtId="166" fontId="2" fillId="5" borderId="4" xfId="1" applyNumberFormat="1" applyFont="1" applyFill="1" applyBorder="1" applyAlignment="1">
      <alignment horizontal="right" vertical="center"/>
    </xf>
    <xf numFmtId="9" fontId="2" fillId="3" borderId="0" xfId="1" applyFont="1" applyFill="1"/>
    <xf numFmtId="0" fontId="2" fillId="2" borderId="10" xfId="0" applyFont="1" applyFill="1" applyBorder="1" applyAlignment="1">
      <alignment horizontal="right" wrapText="1"/>
    </xf>
    <xf numFmtId="9" fontId="2" fillId="5" borderId="1" xfId="1" applyFont="1" applyFill="1" applyBorder="1" applyAlignment="1">
      <alignment horizontal="right" vertical="center"/>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indent="5"/>
    </xf>
    <xf numFmtId="0" fontId="4" fillId="2" borderId="0" xfId="0" applyFont="1" applyFill="1" applyAlignment="1">
      <alignment horizontal="left" vertical="top" wrapText="1"/>
    </xf>
    <xf numFmtId="2" fontId="2" fillId="2" borderId="0" xfId="0" applyNumberFormat="1" applyFont="1" applyFill="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D000"/>
      <color rgb="FFFF6600"/>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2</a:t>
            </a:r>
            <a:r>
              <a:rPr lang="en-GB" sz="1200"/>
              <a:t>: GHG Emissions (market-based)</a:t>
            </a:r>
          </a:p>
        </c:rich>
      </c:tx>
      <c:layout>
        <c:manualLayout>
          <c:xMode val="edge"/>
          <c:yMode val="edge"/>
          <c:x val="0.26295738136296903"/>
          <c:y val="3.38562140941616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2782903822018538"/>
          <c:y val="0.14732355529657007"/>
          <c:w val="0.85427095936809072"/>
          <c:h val="0.62088230611883233"/>
        </c:manualLayout>
      </c:layout>
      <c:barChart>
        <c:barDir val="col"/>
        <c:grouping val="stacked"/>
        <c:varyColors val="0"/>
        <c:ser>
          <c:idx val="0"/>
          <c:order val="0"/>
          <c:tx>
            <c:strRef>
              <c:f>'1. GHG Summary'!$B$7</c:f>
              <c:strCache>
                <c:ptCount val="1"/>
                <c:pt idx="0">
                  <c:v>Scope 1</c:v>
                </c:pt>
              </c:strCache>
            </c:strRef>
          </c:tx>
          <c:spPr>
            <a:solidFill>
              <a:srgbClr val="00D000"/>
            </a:solidFill>
            <a:ln>
              <a:noFill/>
            </a:ln>
            <a:effectLst/>
          </c:spPr>
          <c:invertIfNegative val="0"/>
          <c:dLbls>
            <c:dLbl>
              <c:idx val="0"/>
              <c:tx>
                <c:rich>
                  <a:bodyPr/>
                  <a:lstStyle/>
                  <a:p>
                    <a:fld id="{B7DE8442-EF57-4992-89B9-7F5D63E6590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805-4690-8F9E-01D6E8893AFD}"/>
                </c:ext>
              </c:extLst>
            </c:dLbl>
            <c:dLbl>
              <c:idx val="1"/>
              <c:tx>
                <c:rich>
                  <a:bodyPr/>
                  <a:lstStyle/>
                  <a:p>
                    <a:fld id="{D12C4893-CF30-4FCD-B765-1178496208E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05-4690-8F9E-01D6E8893AFD}"/>
                </c:ext>
              </c:extLst>
            </c:dLbl>
            <c:dLbl>
              <c:idx val="2"/>
              <c:tx>
                <c:rich>
                  <a:bodyPr/>
                  <a:lstStyle/>
                  <a:p>
                    <a:fld id="{9E2ED88A-79A0-4032-9825-4297462456C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05-4690-8F9E-01D6E8893AFD}"/>
                </c:ext>
              </c:extLst>
            </c:dLbl>
            <c:dLbl>
              <c:idx val="3"/>
              <c:tx>
                <c:rich>
                  <a:bodyPr/>
                  <a:lstStyle/>
                  <a:p>
                    <a:fld id="{BE75CEEF-8663-48BA-A1D0-0682EE8E1AB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805-4690-8F9E-01D6E8893AFD}"/>
                </c:ext>
              </c:extLst>
            </c:dLbl>
            <c:dLbl>
              <c:idx val="4"/>
              <c:tx>
                <c:rich>
                  <a:bodyPr/>
                  <a:lstStyle/>
                  <a:p>
                    <a:fld id="{E0CA502F-F347-42B0-8C68-4EAC5FDD9AB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05-4690-8F9E-01D6E8893AFD}"/>
                </c:ext>
              </c:extLst>
            </c:dLbl>
            <c:dLbl>
              <c:idx val="5"/>
              <c:tx>
                <c:rich>
                  <a:bodyPr/>
                  <a:lstStyle/>
                  <a:p>
                    <a:fld id="{55C543A2-7EC8-4767-8980-4687E045330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018-4DEC-BA17-209E73D276B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Summary'!$C$5:$H$5</c:f>
              <c:strCache>
                <c:ptCount val="6"/>
                <c:pt idx="0">
                  <c:v>2019
Base year</c:v>
                </c:pt>
                <c:pt idx="1">
                  <c:v>2020</c:v>
                </c:pt>
                <c:pt idx="2">
                  <c:v>2021</c:v>
                </c:pt>
                <c:pt idx="3">
                  <c:v>2022</c:v>
                </c:pt>
                <c:pt idx="4">
                  <c:v>2023</c:v>
                </c:pt>
                <c:pt idx="5">
                  <c:v>2024</c:v>
                </c:pt>
              </c:strCache>
            </c:strRef>
          </c:cat>
          <c:val>
            <c:numRef>
              <c:f>'1. GHG Summary'!$C$7:$H$7</c:f>
              <c:numCache>
                <c:formatCode>0</c:formatCode>
                <c:ptCount val="6"/>
                <c:pt idx="0">
                  <c:v>1410.0400816399999</c:v>
                </c:pt>
                <c:pt idx="1">
                  <c:v>1249.8964132900001</c:v>
                </c:pt>
                <c:pt idx="2">
                  <c:v>1329.5573053799999</c:v>
                </c:pt>
                <c:pt idx="3">
                  <c:v>1222.9934663732001</c:v>
                </c:pt>
                <c:pt idx="4">
                  <c:v>1066.6537451030274</c:v>
                </c:pt>
                <c:pt idx="5">
                  <c:v>898.20889716700003</c:v>
                </c:pt>
              </c:numCache>
            </c:numRef>
          </c:val>
          <c:extLst>
            <c:ext xmlns:c15="http://schemas.microsoft.com/office/drawing/2012/chart" uri="{02D57815-91ED-43cb-92C2-25804820EDAC}">
              <c15:datalabelsRange>
                <c15:f>'Chart data'!$B$9:$G$9</c15:f>
                <c15:dlblRangeCache>
                  <c:ptCount val="6"/>
                  <c:pt idx="0">
                    <c:v>4%</c:v>
                  </c:pt>
                  <c:pt idx="1">
                    <c:v>4%</c:v>
                  </c:pt>
                  <c:pt idx="2">
                    <c:v>4%</c:v>
                  </c:pt>
                  <c:pt idx="3">
                    <c:v>4%</c:v>
                  </c:pt>
                  <c:pt idx="4">
                    <c:v>4%</c:v>
                  </c:pt>
                  <c:pt idx="5">
                    <c:v>3%</c:v>
                  </c:pt>
                </c15:dlblRangeCache>
              </c15:datalabelsRange>
            </c:ext>
            <c:ext xmlns:c16="http://schemas.microsoft.com/office/drawing/2014/chart" uri="{C3380CC4-5D6E-409C-BE32-E72D297353CC}">
              <c16:uniqueId val="{00000000-41A1-4E44-91EB-643FAD8A3165}"/>
            </c:ext>
          </c:extLst>
        </c:ser>
        <c:ser>
          <c:idx val="1"/>
          <c:order val="1"/>
          <c:tx>
            <c:strRef>
              <c:f>'1. GHG Summary'!$B$10</c:f>
              <c:strCache>
                <c:ptCount val="1"/>
                <c:pt idx="0">
                  <c:v>Scope 2 - market-based</c:v>
                </c:pt>
              </c:strCache>
            </c:strRef>
          </c:tx>
          <c:spPr>
            <a:solidFill>
              <a:srgbClr val="FF6600"/>
            </a:solidFill>
            <a:ln>
              <a:noFill/>
            </a:ln>
            <a:effectLst/>
          </c:spPr>
          <c:invertIfNegative val="0"/>
          <c:dLbls>
            <c:dLbl>
              <c:idx val="0"/>
              <c:tx>
                <c:rich>
                  <a:bodyPr/>
                  <a:lstStyle/>
                  <a:p>
                    <a:fld id="{454AB9DB-83A6-477D-84FC-D50C7C880D0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805-4690-8F9E-01D6E8893AFD}"/>
                </c:ext>
              </c:extLst>
            </c:dLbl>
            <c:dLbl>
              <c:idx val="1"/>
              <c:tx>
                <c:rich>
                  <a:bodyPr/>
                  <a:lstStyle/>
                  <a:p>
                    <a:fld id="{1E0FD788-6062-4CD2-95EB-3FA2D8C392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05-4690-8F9E-01D6E8893AFD}"/>
                </c:ext>
              </c:extLst>
            </c:dLbl>
            <c:dLbl>
              <c:idx val="2"/>
              <c:tx>
                <c:rich>
                  <a:bodyPr/>
                  <a:lstStyle/>
                  <a:p>
                    <a:fld id="{BE6B0731-C9D2-4DF0-8D16-F4CA775AA8A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05-4690-8F9E-01D6E8893AFD}"/>
                </c:ext>
              </c:extLst>
            </c:dLbl>
            <c:dLbl>
              <c:idx val="3"/>
              <c:tx>
                <c:rich>
                  <a:bodyPr/>
                  <a:lstStyle/>
                  <a:p>
                    <a:fld id="{6CFAA7C5-766D-4B46-BEB9-ABD129DFACA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05-4690-8F9E-01D6E8893AFD}"/>
                </c:ext>
              </c:extLst>
            </c:dLbl>
            <c:dLbl>
              <c:idx val="4"/>
              <c:tx>
                <c:rich>
                  <a:bodyPr/>
                  <a:lstStyle/>
                  <a:p>
                    <a:fld id="{AEBCDB97-A608-4725-8C7B-F7F00853E6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805-4690-8F9E-01D6E8893AFD}"/>
                </c:ext>
              </c:extLst>
            </c:dLbl>
            <c:dLbl>
              <c:idx val="5"/>
              <c:tx>
                <c:rich>
                  <a:bodyPr/>
                  <a:lstStyle/>
                  <a:p>
                    <a:fld id="{76B4D3E1-B1A4-484B-B942-06072970C18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018-4DEC-BA17-209E73D276B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Summary'!$C$5:$H$5</c:f>
              <c:strCache>
                <c:ptCount val="6"/>
                <c:pt idx="0">
                  <c:v>2019
Base year</c:v>
                </c:pt>
                <c:pt idx="1">
                  <c:v>2020</c:v>
                </c:pt>
                <c:pt idx="2">
                  <c:v>2021</c:v>
                </c:pt>
                <c:pt idx="3">
                  <c:v>2022</c:v>
                </c:pt>
                <c:pt idx="4">
                  <c:v>2023</c:v>
                </c:pt>
                <c:pt idx="5">
                  <c:v>2024</c:v>
                </c:pt>
              </c:strCache>
            </c:strRef>
          </c:cat>
          <c:val>
            <c:numRef>
              <c:f>'1. GHG Summary'!$C$10:$H$10</c:f>
              <c:numCache>
                <c:formatCode>0</c:formatCode>
                <c:ptCount val="6"/>
                <c:pt idx="0">
                  <c:v>5321.4787692</c:v>
                </c:pt>
                <c:pt idx="1">
                  <c:v>4848.5342449600003</c:v>
                </c:pt>
                <c:pt idx="2">
                  <c:v>4383.4933300000002</c:v>
                </c:pt>
                <c:pt idx="3">
                  <c:v>3737.6685566931146</c:v>
                </c:pt>
                <c:pt idx="4">
                  <c:v>4280.227015395234</c:v>
                </c:pt>
                <c:pt idx="5">
                  <c:v>936.81546370116382</c:v>
                </c:pt>
              </c:numCache>
            </c:numRef>
          </c:val>
          <c:extLst>
            <c:ext xmlns:c15="http://schemas.microsoft.com/office/drawing/2012/chart" uri="{02D57815-91ED-43cb-92C2-25804820EDAC}">
              <c15:datalabelsRange>
                <c15:f>'Chart data'!$B$10:$G$10</c15:f>
                <c15:dlblRangeCache>
                  <c:ptCount val="6"/>
                  <c:pt idx="0">
                    <c:v>16%</c:v>
                  </c:pt>
                  <c:pt idx="1">
                    <c:v>16%</c:v>
                  </c:pt>
                  <c:pt idx="2">
                    <c:v>13%</c:v>
                  </c:pt>
                  <c:pt idx="3">
                    <c:v>12%</c:v>
                  </c:pt>
                  <c:pt idx="4">
                    <c:v>14%</c:v>
                  </c:pt>
                  <c:pt idx="5">
                    <c:v>3%</c:v>
                  </c:pt>
                </c15:dlblRangeCache>
              </c15:datalabelsRange>
            </c:ext>
            <c:ext xmlns:c16="http://schemas.microsoft.com/office/drawing/2014/chart" uri="{C3380CC4-5D6E-409C-BE32-E72D297353CC}">
              <c16:uniqueId val="{00000001-41A1-4E44-91EB-643FAD8A3165}"/>
            </c:ext>
          </c:extLst>
        </c:ser>
        <c:ser>
          <c:idx val="2"/>
          <c:order val="2"/>
          <c:tx>
            <c:strRef>
              <c:f>'1. GHG Summary'!$B$33</c:f>
              <c:strCache>
                <c:ptCount val="1"/>
                <c:pt idx="0">
                  <c:v>Total scope 3 emissions</c:v>
                </c:pt>
              </c:strCache>
            </c:strRef>
          </c:tx>
          <c:spPr>
            <a:solidFill>
              <a:srgbClr val="002060"/>
            </a:solidFill>
            <a:ln>
              <a:noFill/>
            </a:ln>
            <a:effectLst/>
          </c:spPr>
          <c:invertIfNegative val="0"/>
          <c:dLbls>
            <c:dLbl>
              <c:idx val="0"/>
              <c:tx>
                <c:rich>
                  <a:bodyPr/>
                  <a:lstStyle/>
                  <a:p>
                    <a:fld id="{E1444C88-994D-4829-BE88-AEB216942AC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805-4690-8F9E-01D6E8893AFD}"/>
                </c:ext>
              </c:extLst>
            </c:dLbl>
            <c:dLbl>
              <c:idx val="1"/>
              <c:tx>
                <c:rich>
                  <a:bodyPr/>
                  <a:lstStyle/>
                  <a:p>
                    <a:fld id="{3B53A895-13AF-4AF4-AE02-DB10940E0B9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05-4690-8F9E-01D6E8893AFD}"/>
                </c:ext>
              </c:extLst>
            </c:dLbl>
            <c:dLbl>
              <c:idx val="2"/>
              <c:tx>
                <c:rich>
                  <a:bodyPr/>
                  <a:lstStyle/>
                  <a:p>
                    <a:fld id="{4419C5DF-94F0-4A40-A771-C2C65D49201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05-4690-8F9E-01D6E8893AFD}"/>
                </c:ext>
              </c:extLst>
            </c:dLbl>
            <c:dLbl>
              <c:idx val="3"/>
              <c:tx>
                <c:rich>
                  <a:bodyPr/>
                  <a:lstStyle/>
                  <a:p>
                    <a:fld id="{8AC0952D-CBC1-4802-87B8-42036B08C73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05-4690-8F9E-01D6E8893AFD}"/>
                </c:ext>
              </c:extLst>
            </c:dLbl>
            <c:dLbl>
              <c:idx val="4"/>
              <c:tx>
                <c:rich>
                  <a:bodyPr/>
                  <a:lstStyle/>
                  <a:p>
                    <a:fld id="{3F977878-69CB-4CA1-8282-D28A483AC64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05-4690-8F9E-01D6E8893AFD}"/>
                </c:ext>
              </c:extLst>
            </c:dLbl>
            <c:dLbl>
              <c:idx val="5"/>
              <c:tx>
                <c:rich>
                  <a:bodyPr/>
                  <a:lstStyle/>
                  <a:p>
                    <a:fld id="{24F84FC4-FA8C-40AE-9BF6-9405F29C472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018-4DEC-BA17-209E73D276BC}"/>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 GHG Summary'!$C$5:$H$5</c:f>
              <c:strCache>
                <c:ptCount val="6"/>
                <c:pt idx="0">
                  <c:v>2019
Base year</c:v>
                </c:pt>
                <c:pt idx="1">
                  <c:v>2020</c:v>
                </c:pt>
                <c:pt idx="2">
                  <c:v>2021</c:v>
                </c:pt>
                <c:pt idx="3">
                  <c:v>2022</c:v>
                </c:pt>
                <c:pt idx="4">
                  <c:v>2023</c:v>
                </c:pt>
                <c:pt idx="5">
                  <c:v>2024</c:v>
                </c:pt>
              </c:strCache>
            </c:strRef>
          </c:cat>
          <c:val>
            <c:numRef>
              <c:f>'1. GHG Summary'!$C$33:$H$33</c:f>
              <c:numCache>
                <c:formatCode>0</c:formatCode>
                <c:ptCount val="6"/>
                <c:pt idx="0">
                  <c:v>26922.966880960685</c:v>
                </c:pt>
                <c:pt idx="1">
                  <c:v>23818.49638720047</c:v>
                </c:pt>
                <c:pt idx="2">
                  <c:v>26774.253247130546</c:v>
                </c:pt>
                <c:pt idx="3">
                  <c:v>25879.925133421653</c:v>
                </c:pt>
                <c:pt idx="4">
                  <c:v>24904.194008209826</c:v>
                </c:pt>
                <c:pt idx="5">
                  <c:v>25852.302313639164</c:v>
                </c:pt>
              </c:numCache>
            </c:numRef>
          </c:val>
          <c:extLst>
            <c:ext xmlns:c15="http://schemas.microsoft.com/office/drawing/2012/chart" uri="{02D57815-91ED-43cb-92C2-25804820EDAC}">
              <c15:datalabelsRange>
                <c15:f>'Chart data'!$B$11:$G$11</c15:f>
                <c15:dlblRangeCache>
                  <c:ptCount val="6"/>
                  <c:pt idx="0">
                    <c:v>80%</c:v>
                  </c:pt>
                  <c:pt idx="1">
                    <c:v>80%</c:v>
                  </c:pt>
                  <c:pt idx="2">
                    <c:v>82%</c:v>
                  </c:pt>
                  <c:pt idx="3">
                    <c:v>84%</c:v>
                  </c:pt>
                  <c:pt idx="4">
                    <c:v>82%</c:v>
                  </c:pt>
                  <c:pt idx="5">
                    <c:v>93%</c:v>
                  </c:pt>
                </c15:dlblRangeCache>
              </c15:datalabelsRange>
            </c:ext>
            <c:ext xmlns:c16="http://schemas.microsoft.com/office/drawing/2014/chart" uri="{C3380CC4-5D6E-409C-BE32-E72D297353CC}">
              <c16:uniqueId val="{00000002-41A1-4E44-91EB-643FAD8A3165}"/>
            </c:ext>
          </c:extLst>
        </c:ser>
        <c:dLbls>
          <c:showLegendKey val="0"/>
          <c:showVal val="0"/>
          <c:showCatName val="0"/>
          <c:showSerName val="0"/>
          <c:showPercent val="0"/>
          <c:showBubbleSize val="0"/>
        </c:dLbls>
        <c:gapWidth val="150"/>
        <c:overlap val="100"/>
        <c:axId val="1203558544"/>
        <c:axId val="44470288"/>
      </c:barChart>
      <c:scatterChart>
        <c:scatterStyle val="lineMarker"/>
        <c:varyColors val="0"/>
        <c:ser>
          <c:idx val="3"/>
          <c:order val="3"/>
          <c:tx>
            <c:v> </c:v>
          </c:tx>
          <c:spPr>
            <a:ln w="25400"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'1. GHG Summary'!$C$35:$H$35</c:f>
              <c:numCache>
                <c:formatCode>0</c:formatCode>
                <c:ptCount val="6"/>
                <c:pt idx="0">
                  <c:v>33654.485731800683</c:v>
                </c:pt>
                <c:pt idx="1">
                  <c:v>29916.927045450469</c:v>
                </c:pt>
                <c:pt idx="2">
                  <c:v>32487.303882510547</c:v>
                </c:pt>
                <c:pt idx="3">
                  <c:v>30840.587156487967</c:v>
                </c:pt>
                <c:pt idx="4">
                  <c:v>30251.074768708088</c:v>
                </c:pt>
                <c:pt idx="5">
                  <c:v>27687.326674507327</c:v>
                </c:pt>
              </c:numCache>
            </c:numRef>
          </c:yVal>
          <c:smooth val="0"/>
          <c:extLst>
            <c:ext xmlns:c16="http://schemas.microsoft.com/office/drawing/2014/chart" uri="{C3380CC4-5D6E-409C-BE32-E72D297353CC}">
              <c16:uniqueId val="{00000005-41A1-4E44-91EB-643FAD8A3165}"/>
            </c:ext>
          </c:extLst>
        </c:ser>
        <c:dLbls>
          <c:showLegendKey val="0"/>
          <c:showVal val="0"/>
          <c:showCatName val="0"/>
          <c:showSerName val="0"/>
          <c:showPercent val="0"/>
          <c:showBubbleSize val="0"/>
        </c:dLbls>
        <c:axId val="1203558544"/>
        <c:axId val="44470288"/>
      </c:scatterChart>
      <c:catAx>
        <c:axId val="1203558544"/>
        <c:scaling>
          <c:orientation val="minMax"/>
        </c:scaling>
        <c:delete val="0"/>
        <c:axPos val="b"/>
        <c:numFmt formatCode="General" sourceLinked="1"/>
        <c:majorTickMark val="out"/>
        <c:minorTickMark val="none"/>
        <c:tickLblPos val="nextTo"/>
        <c:spPr>
          <a:noFill/>
          <a:ln w="9525" cap="flat" cmpd="sng" algn="ctr">
            <a:solidFill>
              <a:schemeClr val="tx1">
                <a:alpha val="91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44470288"/>
        <c:crosses val="autoZero"/>
        <c:auto val="1"/>
        <c:lblAlgn val="ctr"/>
        <c:lblOffset val="100"/>
        <c:noMultiLvlLbl val="0"/>
      </c:catAx>
      <c:valAx>
        <c:axId val="44470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355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b="1"/>
              <a:t>Chart 3</a:t>
            </a:r>
            <a:r>
              <a:rPr lang="en-GB"/>
              <a:t>: 2024 Scopes 1 and 2 GHG  Emissions (market-based)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pieChart>
        <c:varyColors val="1"/>
        <c:ser>
          <c:idx val="0"/>
          <c:order val="0"/>
          <c:tx>
            <c:v>2024</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5A5-4CDF-8AC4-C7D01BB06A3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5A5-4CDF-8AC4-C7D01BB06A3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5A5-4CDF-8AC4-C7D01BB06A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5A5-4CDF-8AC4-C7D01BB06A3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34-4DF7-9A9A-F8C70EDCFF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34-4DF7-9A9A-F8C70EDCFFA8}"/>
              </c:ext>
            </c:extLst>
          </c:dPt>
          <c:dLbls>
            <c:dLbl>
              <c:idx val="0"/>
              <c:tx>
                <c:rich>
                  <a:bodyPr/>
                  <a:lstStyle/>
                  <a:p>
                    <a:fld id="{B6778A37-37AD-40AD-A38B-1C7ACB94EA7C}" type="CATEGORYNAME">
                      <a:rPr lang="en-US" b="0"/>
                      <a:pPr/>
                      <a:t>[CATEGORY NAME]</a:t>
                    </a:fld>
                    <a:r>
                      <a:rPr lang="en-US" baseline="0"/>
                      <a:t>
</a:t>
                    </a:r>
                    <a:fld id="{8D52485B-88C3-4C42-833F-8B572D84B060}"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5A5-4CDF-8AC4-C7D01BB06A35}"/>
                </c:ext>
              </c:extLst>
            </c:dLbl>
            <c:dLbl>
              <c:idx val="1"/>
              <c:layout>
                <c:manualLayout>
                  <c:x val="0.2468845860532537"/>
                  <c:y val="-1.9579145999790454E-2"/>
                </c:manualLayout>
              </c:layout>
              <c:tx>
                <c:rich>
                  <a:bodyPr/>
                  <a:lstStyle/>
                  <a:p>
                    <a:fld id="{C387B293-51B4-4C01-950E-ED67BBE92670}" type="CATEGORYNAME">
                      <a:rPr lang="en-US" b="0"/>
                      <a:pPr/>
                      <a:t>[CATEGORY NAME]</a:t>
                    </a:fld>
                    <a:r>
                      <a:rPr lang="en-US" baseline="0"/>
                      <a:t>
</a:t>
                    </a:r>
                    <a:fld id="{577A6461-3078-4909-B67C-48D8FC945FE7}"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5A5-4CDF-8AC4-C7D01BB06A35}"/>
                </c:ext>
              </c:extLst>
            </c:dLbl>
            <c:dLbl>
              <c:idx val="2"/>
              <c:layout>
                <c:manualLayout>
                  <c:x val="-0.38611516044536909"/>
                  <c:y val="-4.031919894958446E-2"/>
                </c:manualLayout>
              </c:layout>
              <c:tx>
                <c:rich>
                  <a:bodyPr/>
                  <a:lstStyle/>
                  <a:p>
                    <a:fld id="{93852F16-E107-40D2-A625-9FF5C98A1424}" type="CATEGORYNAME">
                      <a:rPr lang="en-US" b="0"/>
                      <a:pPr/>
                      <a:t>[CATEGORY NAME]</a:t>
                    </a:fld>
                    <a:r>
                      <a:rPr lang="en-US" baseline="0"/>
                      <a:t>
</a:t>
                    </a:r>
                    <a:fld id="{D2FB4458-2C97-43C6-96FF-D7D663CEBBC5}"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5A5-4CDF-8AC4-C7D01BB06A35}"/>
                </c:ext>
              </c:extLst>
            </c:dLbl>
            <c:dLbl>
              <c:idx val="3"/>
              <c:layout>
                <c:manualLayout>
                  <c:x val="1.3345112759635342E-2"/>
                  <c:y val="0"/>
                </c:manualLayout>
              </c:layout>
              <c:tx>
                <c:rich>
                  <a:bodyPr/>
                  <a:lstStyle/>
                  <a:p>
                    <a:fld id="{4639377D-9EBB-42C3-BB86-95CFF86E46AA}" type="CATEGORYNAME">
                      <a:rPr lang="en-US" b="0"/>
                      <a:pPr/>
                      <a:t>[CATEGORY NAME]</a:t>
                    </a:fld>
                    <a:r>
                      <a:rPr lang="en-US" baseline="0"/>
                      <a:t>
</a:t>
                    </a:r>
                    <a:fld id="{ED19DB5F-B2AB-4DBF-80A4-B2D85F5DCEBD}"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5A5-4CDF-8AC4-C7D01BB06A35}"/>
                </c:ext>
              </c:extLst>
            </c:dLbl>
            <c:dLbl>
              <c:idx val="5"/>
              <c:tx>
                <c:rich>
                  <a:bodyPr/>
                  <a:lstStyle/>
                  <a:p>
                    <a:fld id="{0C7F3509-9424-4FE8-9F80-8BB9768B6164}" type="CATEGORYNAME">
                      <a:rPr lang="en-US"/>
                      <a:pPr/>
                      <a:t>[CATEGORY NAME]</a:t>
                    </a:fld>
                    <a:r>
                      <a:rPr lang="en-US" baseline="0"/>
                      <a:t>
</a:t>
                    </a:r>
                    <a:fld id="{F0A2C1C3-ACE6-4239-8DB6-34F1169FD48F}" type="PERCENTAGE">
                      <a:rPr lang="en-US" b="1" baseline="0"/>
                      <a:pPr/>
                      <a:t>[PERCENTAGE]</a:t>
                    </a:fld>
                    <a:endParaRPr lang="en-US" baseline="0"/>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B034-4DF7-9A9A-F8C70EDCFF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 data'!$A$27:$A$30</c:f>
              <c:strCache>
                <c:ptCount val="4"/>
                <c:pt idx="0">
                  <c:v>Heating oils</c:v>
                </c:pt>
                <c:pt idx="1">
                  <c:v>Company vehicles</c:v>
                </c:pt>
                <c:pt idx="2">
                  <c:v>Refrigerants</c:v>
                </c:pt>
                <c:pt idx="3">
                  <c:v>Scope 2 (market-based)</c:v>
                </c:pt>
              </c:strCache>
            </c:strRef>
          </c:cat>
          <c:val>
            <c:numRef>
              <c:f>('2. GHG Breakdown'!$H$8:$H$10,'2. GHG Breakdown'!$H$14)</c:f>
              <c:numCache>
                <c:formatCode>0</c:formatCode>
                <c:ptCount val="4"/>
                <c:pt idx="0">
                  <c:v>860.46323394000001</c:v>
                </c:pt>
                <c:pt idx="1">
                  <c:v>23.975283226999998</c:v>
                </c:pt>
                <c:pt idx="2">
                  <c:v>13.770379999999999</c:v>
                </c:pt>
                <c:pt idx="3">
                  <c:v>936.81546370116382</c:v>
                </c:pt>
              </c:numCache>
            </c:numRef>
          </c:val>
          <c:extLst>
            <c:ext xmlns:c16="http://schemas.microsoft.com/office/drawing/2014/chart" uri="{C3380CC4-5D6E-409C-BE32-E72D297353CC}">
              <c16:uniqueId val="{00000008-B5A5-4CDF-8AC4-C7D01BB06A35}"/>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4</a:t>
            </a:r>
            <a:r>
              <a:rPr lang="en-GB" sz="1200"/>
              <a:t>: Scopes 1 and 2 GHG Emissions (market-based)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barChart>
        <c:barDir val="col"/>
        <c:grouping val="stacked"/>
        <c:varyColors val="0"/>
        <c:ser>
          <c:idx val="0"/>
          <c:order val="0"/>
          <c:tx>
            <c:strRef>
              <c:f>'2. GHG Breakdown'!$B$8</c:f>
              <c:strCache>
                <c:ptCount val="1"/>
                <c:pt idx="0">
                  <c:v>1. Heating oils</c:v>
                </c:pt>
              </c:strCache>
            </c:strRef>
          </c:tx>
          <c:spPr>
            <a:solidFill>
              <a:schemeClr val="accent1"/>
            </a:solidFill>
            <a:ln>
              <a:noFill/>
            </a:ln>
            <a:effectLst/>
          </c:spPr>
          <c:invertIfNegative val="0"/>
          <c:dLbls>
            <c:dLbl>
              <c:idx val="0"/>
              <c:tx>
                <c:rich>
                  <a:bodyPr/>
                  <a:lstStyle/>
                  <a:p>
                    <a:fld id="{14AA4BCE-3228-42C8-86E7-C290C385EC7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AC9-40E9-9C0C-A324A76C131D}"/>
                </c:ext>
              </c:extLst>
            </c:dLbl>
            <c:dLbl>
              <c:idx val="1"/>
              <c:tx>
                <c:rich>
                  <a:bodyPr/>
                  <a:lstStyle/>
                  <a:p>
                    <a:fld id="{7FD33E47-9219-4591-8842-F44669503756}"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AC9-40E9-9C0C-A324A76C131D}"/>
                </c:ext>
              </c:extLst>
            </c:dLbl>
            <c:dLbl>
              <c:idx val="2"/>
              <c:tx>
                <c:rich>
                  <a:bodyPr/>
                  <a:lstStyle/>
                  <a:p>
                    <a:fld id="{8485F383-AF15-435D-B6C6-FBB7F9A3BCF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AC9-40E9-9C0C-A324A76C131D}"/>
                </c:ext>
              </c:extLst>
            </c:dLbl>
            <c:dLbl>
              <c:idx val="3"/>
              <c:tx>
                <c:rich>
                  <a:bodyPr/>
                  <a:lstStyle/>
                  <a:p>
                    <a:fld id="{3868F9F8-C291-4807-836D-8F6CB2B2701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AC9-40E9-9C0C-A324A76C131D}"/>
                </c:ext>
              </c:extLst>
            </c:dLbl>
            <c:dLbl>
              <c:idx val="4"/>
              <c:tx>
                <c:rich>
                  <a:bodyPr/>
                  <a:lstStyle/>
                  <a:p>
                    <a:fld id="{3C796313-6431-48B4-9211-31CB82D96C0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AC9-40E9-9C0C-A324A76C131D}"/>
                </c:ext>
              </c:extLst>
            </c:dLbl>
            <c:dLbl>
              <c:idx val="5"/>
              <c:tx>
                <c:rich>
                  <a:bodyPr/>
                  <a:lstStyle/>
                  <a:p>
                    <a:fld id="{DC869C73-0B51-4D6F-91DC-B41E653470E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95A-4119-892A-9B60D61E59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'Chart data'!$B$1:$G$1</c:f>
              <c:numCache>
                <c:formatCode>General</c:formatCode>
                <c:ptCount val="6"/>
                <c:pt idx="0">
                  <c:v>2019</c:v>
                </c:pt>
                <c:pt idx="1">
                  <c:v>2020</c:v>
                </c:pt>
                <c:pt idx="2">
                  <c:v>2021</c:v>
                </c:pt>
                <c:pt idx="3">
                  <c:v>2022</c:v>
                </c:pt>
                <c:pt idx="4">
                  <c:v>2023</c:v>
                </c:pt>
                <c:pt idx="5">
                  <c:v>2024</c:v>
                </c:pt>
              </c:numCache>
            </c:numRef>
          </c:cat>
          <c:val>
            <c:numRef>
              <c:f>'2. GHG Breakdown'!$C$8:$H$8</c:f>
              <c:numCache>
                <c:formatCode>0</c:formatCode>
                <c:ptCount val="6"/>
                <c:pt idx="0">
                  <c:v>1346.36611036</c:v>
                </c:pt>
                <c:pt idx="1">
                  <c:v>1187.8849389299999</c:v>
                </c:pt>
                <c:pt idx="2">
                  <c:v>1234.74409838</c:v>
                </c:pt>
                <c:pt idx="3">
                  <c:v>1064.15295315</c:v>
                </c:pt>
                <c:pt idx="4">
                  <c:v>995.99299767822822</c:v>
                </c:pt>
                <c:pt idx="5">
                  <c:v>860.46323394000001</c:v>
                </c:pt>
              </c:numCache>
            </c:numRef>
          </c:val>
          <c:extLst>
            <c:ext xmlns:c15="http://schemas.microsoft.com/office/drawing/2012/chart" uri="{02D57815-91ED-43cb-92C2-25804820EDAC}">
              <c15:datalabelsRange>
                <c15:f>'Chart data'!$B$17:$G$17</c15:f>
                <c15:dlblRangeCache>
                  <c:ptCount val="6"/>
                  <c:pt idx="0">
                    <c:v>20%</c:v>
                  </c:pt>
                  <c:pt idx="1">
                    <c:v>19%</c:v>
                  </c:pt>
                  <c:pt idx="2">
                    <c:v>22%</c:v>
                  </c:pt>
                  <c:pt idx="3">
                    <c:v>21%</c:v>
                  </c:pt>
                  <c:pt idx="4">
                    <c:v>19%</c:v>
                  </c:pt>
                  <c:pt idx="5">
                    <c:v>47%</c:v>
                  </c:pt>
                </c15:dlblRangeCache>
              </c15:datalabelsRange>
            </c:ext>
            <c:ext xmlns:c16="http://schemas.microsoft.com/office/drawing/2014/chart" uri="{C3380CC4-5D6E-409C-BE32-E72D297353CC}">
              <c16:uniqueId val="{00000000-94FA-4CFF-8053-8478189367F8}"/>
            </c:ext>
          </c:extLst>
        </c:ser>
        <c:ser>
          <c:idx val="1"/>
          <c:order val="1"/>
          <c:tx>
            <c:strRef>
              <c:f>'2. GHG Breakdown'!$B$9</c:f>
              <c:strCache>
                <c:ptCount val="1"/>
                <c:pt idx="0">
                  <c:v>2. Company vehicles</c:v>
                </c:pt>
              </c:strCache>
            </c:strRef>
          </c:tx>
          <c:spPr>
            <a:solidFill>
              <a:schemeClr val="accent2"/>
            </a:solidFill>
            <a:ln>
              <a:noFill/>
            </a:ln>
            <a:effectLst/>
          </c:spPr>
          <c:invertIfNegative val="0"/>
          <c:cat>
            <c:numRef>
              <c:f>'Chart data'!$B$1:$G$1</c:f>
              <c:numCache>
                <c:formatCode>General</c:formatCode>
                <c:ptCount val="6"/>
                <c:pt idx="0">
                  <c:v>2019</c:v>
                </c:pt>
                <c:pt idx="1">
                  <c:v>2020</c:v>
                </c:pt>
                <c:pt idx="2">
                  <c:v>2021</c:v>
                </c:pt>
                <c:pt idx="3">
                  <c:v>2022</c:v>
                </c:pt>
                <c:pt idx="4">
                  <c:v>2023</c:v>
                </c:pt>
                <c:pt idx="5">
                  <c:v>2024</c:v>
                </c:pt>
              </c:numCache>
            </c:numRef>
          </c:cat>
          <c:val>
            <c:numRef>
              <c:f>'2. GHG Breakdown'!$C$9:$H$9</c:f>
              <c:numCache>
                <c:formatCode>0</c:formatCode>
                <c:ptCount val="6"/>
                <c:pt idx="0">
                  <c:v>34.88559128</c:v>
                </c:pt>
                <c:pt idx="1">
                  <c:v>23.963234359999998</c:v>
                </c:pt>
                <c:pt idx="2">
                  <c:v>24.872066999999998</c:v>
                </c:pt>
                <c:pt idx="3">
                  <c:v>28.841513223199996</c:v>
                </c:pt>
                <c:pt idx="4">
                  <c:v>25.41394742479925</c:v>
                </c:pt>
                <c:pt idx="5">
                  <c:v>23.975283226999998</c:v>
                </c:pt>
              </c:numCache>
            </c:numRef>
          </c:val>
          <c:extLst>
            <c:ext xmlns:c16="http://schemas.microsoft.com/office/drawing/2014/chart" uri="{C3380CC4-5D6E-409C-BE32-E72D297353CC}">
              <c16:uniqueId val="{00000001-4AC9-40E9-9C0C-A324A76C131D}"/>
            </c:ext>
          </c:extLst>
        </c:ser>
        <c:ser>
          <c:idx val="2"/>
          <c:order val="2"/>
          <c:tx>
            <c:strRef>
              <c:f>'2. GHG Breakdown'!$B$10</c:f>
              <c:strCache>
                <c:ptCount val="1"/>
                <c:pt idx="0">
                  <c:v>3. Refrigerants</c:v>
                </c:pt>
              </c:strCache>
            </c:strRef>
          </c:tx>
          <c:spPr>
            <a:solidFill>
              <a:schemeClr val="accent3"/>
            </a:solidFill>
            <a:ln>
              <a:noFill/>
            </a:ln>
            <a:effectLst/>
          </c:spPr>
          <c:invertIfNegative val="0"/>
          <c:cat>
            <c:numRef>
              <c:f>'Chart data'!$B$1:$G$1</c:f>
              <c:numCache>
                <c:formatCode>General</c:formatCode>
                <c:ptCount val="6"/>
                <c:pt idx="0">
                  <c:v>2019</c:v>
                </c:pt>
                <c:pt idx="1">
                  <c:v>2020</c:v>
                </c:pt>
                <c:pt idx="2">
                  <c:v>2021</c:v>
                </c:pt>
                <c:pt idx="3">
                  <c:v>2022</c:v>
                </c:pt>
                <c:pt idx="4">
                  <c:v>2023</c:v>
                </c:pt>
                <c:pt idx="5">
                  <c:v>2024</c:v>
                </c:pt>
              </c:numCache>
            </c:numRef>
          </c:cat>
          <c:val>
            <c:numRef>
              <c:f>'2. GHG Breakdown'!$C$10:$H$10</c:f>
              <c:numCache>
                <c:formatCode>0</c:formatCode>
                <c:ptCount val="6"/>
                <c:pt idx="0">
                  <c:v>28.78838</c:v>
                </c:pt>
                <c:pt idx="1">
                  <c:v>38.04824</c:v>
                </c:pt>
                <c:pt idx="2">
                  <c:v>69.941140000000004</c:v>
                </c:pt>
                <c:pt idx="3">
                  <c:v>129.999</c:v>
                </c:pt>
                <c:pt idx="4">
                  <c:v>45.2468</c:v>
                </c:pt>
                <c:pt idx="5">
                  <c:v>13.770379999999999</c:v>
                </c:pt>
              </c:numCache>
            </c:numRef>
          </c:val>
          <c:extLst>
            <c:ext xmlns:c16="http://schemas.microsoft.com/office/drawing/2014/chart" uri="{C3380CC4-5D6E-409C-BE32-E72D297353CC}">
              <c16:uniqueId val="{00000002-4AC9-40E9-9C0C-A324A76C131D}"/>
            </c:ext>
          </c:extLst>
        </c:ser>
        <c:ser>
          <c:idx val="3"/>
          <c:order val="3"/>
          <c:tx>
            <c:strRef>
              <c:f>'Chart data'!$A$30</c:f>
              <c:strCache>
                <c:ptCount val="1"/>
                <c:pt idx="0">
                  <c:v>Scope 2 (market-based)</c:v>
                </c:pt>
              </c:strCache>
            </c:strRef>
          </c:tx>
          <c:spPr>
            <a:solidFill>
              <a:schemeClr val="accent4"/>
            </a:solidFill>
            <a:ln>
              <a:noFill/>
            </a:ln>
            <a:effectLst/>
          </c:spPr>
          <c:invertIfNegative val="0"/>
          <c:dLbls>
            <c:dLbl>
              <c:idx val="0"/>
              <c:tx>
                <c:rich>
                  <a:bodyPr/>
                  <a:lstStyle/>
                  <a:p>
                    <a:fld id="{1BBB4ED7-9D12-4D42-BC51-86F5E694CB2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AC9-40E9-9C0C-A324A76C131D}"/>
                </c:ext>
              </c:extLst>
            </c:dLbl>
            <c:dLbl>
              <c:idx val="1"/>
              <c:tx>
                <c:rich>
                  <a:bodyPr/>
                  <a:lstStyle/>
                  <a:p>
                    <a:fld id="{DE09E045-AED1-4C4C-AD7B-ABED3B2FD1A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AC9-40E9-9C0C-A324A76C131D}"/>
                </c:ext>
              </c:extLst>
            </c:dLbl>
            <c:dLbl>
              <c:idx val="2"/>
              <c:tx>
                <c:rich>
                  <a:bodyPr/>
                  <a:lstStyle/>
                  <a:p>
                    <a:fld id="{7BD22473-83BA-42DC-ABBE-E4D20120D0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AC9-40E9-9C0C-A324A76C131D}"/>
                </c:ext>
              </c:extLst>
            </c:dLbl>
            <c:dLbl>
              <c:idx val="3"/>
              <c:tx>
                <c:rich>
                  <a:bodyPr/>
                  <a:lstStyle/>
                  <a:p>
                    <a:fld id="{A85EE563-BA90-434F-8C85-22D84E79D19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AC9-40E9-9C0C-A324A76C131D}"/>
                </c:ext>
              </c:extLst>
            </c:dLbl>
            <c:dLbl>
              <c:idx val="4"/>
              <c:tx>
                <c:rich>
                  <a:bodyPr/>
                  <a:lstStyle/>
                  <a:p>
                    <a:fld id="{1C3FB25F-56B4-45D9-B60B-EDD3042B41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AC9-40E9-9C0C-A324A76C131D}"/>
                </c:ext>
              </c:extLst>
            </c:dLbl>
            <c:dLbl>
              <c:idx val="5"/>
              <c:tx>
                <c:rich>
                  <a:bodyPr/>
                  <a:lstStyle/>
                  <a:p>
                    <a:fld id="{0E2D172A-C3B8-4006-B7C8-C1B2C9C53AC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95A-4119-892A-9B60D61E59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'Chart data'!$B$1:$G$1</c:f>
              <c:numCache>
                <c:formatCode>General</c:formatCode>
                <c:ptCount val="6"/>
                <c:pt idx="0">
                  <c:v>2019</c:v>
                </c:pt>
                <c:pt idx="1">
                  <c:v>2020</c:v>
                </c:pt>
                <c:pt idx="2">
                  <c:v>2021</c:v>
                </c:pt>
                <c:pt idx="3">
                  <c:v>2022</c:v>
                </c:pt>
                <c:pt idx="4">
                  <c:v>2023</c:v>
                </c:pt>
                <c:pt idx="5">
                  <c:v>2024</c:v>
                </c:pt>
              </c:numCache>
            </c:numRef>
          </c:cat>
          <c:val>
            <c:numRef>
              <c:f>'2. GHG Breakdown'!$C$14:$H$14</c:f>
              <c:numCache>
                <c:formatCode>0</c:formatCode>
                <c:ptCount val="6"/>
                <c:pt idx="0">
                  <c:v>5321.4787692</c:v>
                </c:pt>
                <c:pt idx="1">
                  <c:v>4848.5342449600003</c:v>
                </c:pt>
                <c:pt idx="2">
                  <c:v>4383.4933300000002</c:v>
                </c:pt>
                <c:pt idx="3">
                  <c:v>3737.6685566931146</c:v>
                </c:pt>
                <c:pt idx="4">
                  <c:v>4280.227015395234</c:v>
                </c:pt>
                <c:pt idx="5">
                  <c:v>936.81546370116382</c:v>
                </c:pt>
              </c:numCache>
            </c:numRef>
          </c:val>
          <c:extLst>
            <c:ext xmlns:c15="http://schemas.microsoft.com/office/drawing/2012/chart" uri="{02D57815-91ED-43cb-92C2-25804820EDAC}">
              <c15:datalabelsRange>
                <c15:f>'Chart data'!$B$20:$M$20</c15:f>
                <c15:dlblRangeCache>
                  <c:ptCount val="12"/>
                  <c:pt idx="0">
                    <c:v>79%</c:v>
                  </c:pt>
                  <c:pt idx="1">
                    <c:v>80%</c:v>
                  </c:pt>
                  <c:pt idx="2">
                    <c:v>77%</c:v>
                  </c:pt>
                  <c:pt idx="3">
                    <c:v>75%</c:v>
                  </c:pt>
                  <c:pt idx="4">
                    <c:v>80%</c:v>
                  </c:pt>
                  <c:pt idx="5">
                    <c:v>51%</c:v>
                  </c:pt>
                  <c:pt idx="6">
                    <c:v>#DIV/0!</c:v>
                  </c:pt>
                  <c:pt idx="7">
                    <c:v>#DIV/0!</c:v>
                  </c:pt>
                  <c:pt idx="8">
                    <c:v>#DIV/0!</c:v>
                  </c:pt>
                  <c:pt idx="9">
                    <c:v>#DIV/0!</c:v>
                  </c:pt>
                  <c:pt idx="10">
                    <c:v>#DIV/0!</c:v>
                  </c:pt>
                  <c:pt idx="11">
                    <c:v>#DIV/0!</c:v>
                  </c:pt>
                </c15:dlblRangeCache>
              </c15:datalabelsRange>
            </c:ext>
            <c:ext xmlns:c16="http://schemas.microsoft.com/office/drawing/2014/chart" uri="{C3380CC4-5D6E-409C-BE32-E72D297353CC}">
              <c16:uniqueId val="{00000003-4AC9-40E9-9C0C-A324A76C131D}"/>
            </c:ext>
          </c:extLst>
        </c:ser>
        <c:dLbls>
          <c:showLegendKey val="0"/>
          <c:showVal val="0"/>
          <c:showCatName val="0"/>
          <c:showSerName val="0"/>
          <c:showPercent val="0"/>
          <c:showBubbleSize val="0"/>
        </c:dLbls>
        <c:gapWidth val="150"/>
        <c:overlap val="100"/>
        <c:axId val="1203559984"/>
        <c:axId val="1204820656"/>
      </c:barChart>
      <c:scatterChart>
        <c:scatterStyle val="lineMarker"/>
        <c:varyColors val="0"/>
        <c:ser>
          <c:idx val="4"/>
          <c:order val="4"/>
          <c:tx>
            <c:v> </c:v>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yVal>
            <c:numRef>
              <c:f>'Chart data'!$B$6:$G$6</c:f>
              <c:numCache>
                <c:formatCode>0</c:formatCode>
                <c:ptCount val="6"/>
                <c:pt idx="0">
                  <c:v>6731.5188508399997</c:v>
                </c:pt>
                <c:pt idx="1">
                  <c:v>6098.4306582500003</c:v>
                </c:pt>
                <c:pt idx="2">
                  <c:v>5713.0506353800001</c:v>
                </c:pt>
                <c:pt idx="3">
                  <c:v>4960.6620230663148</c:v>
                </c:pt>
                <c:pt idx="4">
                  <c:v>5346.8807604982612</c:v>
                </c:pt>
                <c:pt idx="5">
                  <c:v>1835.024360868164</c:v>
                </c:pt>
              </c:numCache>
            </c:numRef>
          </c:yVal>
          <c:smooth val="0"/>
          <c:extLst>
            <c:ext xmlns:c16="http://schemas.microsoft.com/office/drawing/2014/chart" uri="{C3380CC4-5D6E-409C-BE32-E72D297353CC}">
              <c16:uniqueId val="{00000004-4AC9-40E9-9C0C-A324A76C131D}"/>
            </c:ext>
          </c:extLst>
        </c:ser>
        <c:dLbls>
          <c:showLegendKey val="0"/>
          <c:showVal val="0"/>
          <c:showCatName val="0"/>
          <c:showSerName val="0"/>
          <c:showPercent val="0"/>
          <c:showBubbleSize val="0"/>
        </c:dLbls>
        <c:axId val="481595551"/>
        <c:axId val="481599023"/>
      </c:scatterChart>
      <c:catAx>
        <c:axId val="12035599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4820656"/>
        <c:crosses val="autoZero"/>
        <c:auto val="1"/>
        <c:lblAlgn val="ctr"/>
        <c:lblOffset val="100"/>
        <c:noMultiLvlLbl val="0"/>
      </c:catAx>
      <c:valAx>
        <c:axId val="1204820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203559984"/>
        <c:crosses val="autoZero"/>
        <c:crossBetween val="between"/>
      </c:valAx>
      <c:valAx>
        <c:axId val="481599023"/>
        <c:scaling>
          <c:orientation val="minMax"/>
        </c:scaling>
        <c:delete val="1"/>
        <c:axPos val="r"/>
        <c:numFmt formatCode="0" sourceLinked="1"/>
        <c:majorTickMark val="out"/>
        <c:minorTickMark val="none"/>
        <c:tickLblPos val="nextTo"/>
        <c:crossAx val="481595551"/>
        <c:crosses val="max"/>
        <c:crossBetween val="midCat"/>
      </c:valAx>
      <c:valAx>
        <c:axId val="481595551"/>
        <c:scaling>
          <c:orientation val="minMax"/>
        </c:scaling>
        <c:delete val="1"/>
        <c:axPos val="t"/>
        <c:numFmt formatCode="General" sourceLinked="1"/>
        <c:majorTickMark val="out"/>
        <c:minorTickMark val="none"/>
        <c:tickLblPos val="nextTo"/>
        <c:crossAx val="48159902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US" b="1"/>
              <a:t>Chart 1</a:t>
            </a:r>
            <a:r>
              <a:rPr lang="en-US"/>
              <a:t>: 2024 GHG Emissions (market-based) </a:t>
            </a:r>
          </a:p>
        </c:rich>
      </c:tx>
      <c:overlay val="0"/>
      <c:spPr>
        <a:noFill/>
        <a:ln>
          <a:noFill/>
        </a:ln>
        <a:effectLst/>
      </c:spPr>
    </c:title>
    <c:autoTitleDeleted val="0"/>
    <c:plotArea>
      <c:layout/>
      <c:pieChart>
        <c:varyColors val="1"/>
        <c:ser>
          <c:idx val="0"/>
          <c:order val="0"/>
          <c:dPt>
            <c:idx val="0"/>
            <c:bubble3D val="0"/>
            <c:spPr>
              <a:solidFill>
                <a:srgbClr val="00D000"/>
              </a:solidFill>
              <a:ln w="19050">
                <a:solidFill>
                  <a:schemeClr val="lt1"/>
                </a:solidFill>
              </a:ln>
              <a:effectLst/>
            </c:spPr>
            <c:extLst>
              <c:ext xmlns:c16="http://schemas.microsoft.com/office/drawing/2014/chart" uri="{C3380CC4-5D6E-409C-BE32-E72D297353CC}">
                <c16:uniqueId val="{00000001-A9D0-479F-878B-43DC0D600268}"/>
              </c:ext>
            </c:extLst>
          </c:dPt>
          <c:dPt>
            <c:idx val="1"/>
            <c:bubble3D val="0"/>
            <c:spPr>
              <a:solidFill>
                <a:srgbClr val="FF6600"/>
              </a:solidFill>
              <a:ln w="19050">
                <a:solidFill>
                  <a:schemeClr val="lt1"/>
                </a:solidFill>
              </a:ln>
              <a:effectLst/>
            </c:spPr>
            <c:extLst>
              <c:ext xmlns:c16="http://schemas.microsoft.com/office/drawing/2014/chart" uri="{C3380CC4-5D6E-409C-BE32-E72D297353CC}">
                <c16:uniqueId val="{00000003-A9D0-479F-878B-43DC0D600268}"/>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A9D0-479F-878B-43DC0D600268}"/>
              </c:ext>
            </c:extLst>
          </c:dPt>
          <c:dLbls>
            <c:dLbl>
              <c:idx val="0"/>
              <c:layout>
                <c:manualLayout>
                  <c:x val="-0.23353947329361854"/>
                  <c:y val="-5.9938301306065025E-3"/>
                </c:manualLayout>
              </c:layout>
              <c:tx>
                <c:rich>
                  <a:bodyPr/>
                  <a:lstStyle/>
                  <a:p>
                    <a:fld id="{FFC02D61-BC52-4B6A-99EF-435521A0A171}" type="CATEGORYNAME">
                      <a:rPr lang="en-US" b="0"/>
                      <a:pPr/>
                      <a:t>[CATEGORY NAME]</a:t>
                    </a:fld>
                    <a:r>
                      <a:rPr lang="en-US" baseline="0"/>
                      <a:t>
</a:t>
                    </a:r>
                    <a:fld id="{10D2ABFA-E80D-4F56-B3BD-FF18B6D959CC}"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D0-479F-878B-43DC0D600268}"/>
                </c:ext>
              </c:extLst>
            </c:dLbl>
            <c:dLbl>
              <c:idx val="1"/>
              <c:layout>
                <c:manualLayout>
                  <c:x val="0.1631003694984749"/>
                  <c:y val="7.3522973396406788E-2"/>
                </c:manualLayout>
              </c:layout>
              <c:tx>
                <c:rich>
                  <a:bodyPr/>
                  <a:lstStyle/>
                  <a:p>
                    <a:fld id="{56814E05-C3F6-4DDA-AF48-7FCED774F502}" type="CATEGORYNAME">
                      <a:rPr lang="en-US" b="0"/>
                      <a:pPr/>
                      <a:t>[CATEGORY NAME]</a:t>
                    </a:fld>
                    <a:r>
                      <a:rPr lang="en-US" baseline="0"/>
                      <a:t>
</a:t>
                    </a:r>
                    <a:fld id="{32FC566A-DF2F-431B-8C46-8A1A9E3D0ED3}"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9D0-479F-878B-43DC0D600268}"/>
                </c:ext>
              </c:extLst>
            </c:dLbl>
            <c:dLbl>
              <c:idx val="2"/>
              <c:layout>
                <c:manualLayout>
                  <c:x val="-0.16975752743718814"/>
                  <c:y val="-2.7571115023652656E-2"/>
                </c:manualLayout>
              </c:layout>
              <c:tx>
                <c:rich>
                  <a:bodyPr/>
                  <a:lstStyle/>
                  <a:p>
                    <a:fld id="{2D57DB56-D36F-42B7-A2A7-4CB23B802846}" type="CATEGORYNAME">
                      <a:rPr lang="en-US" b="0"/>
                      <a:pPr/>
                      <a:t>[CATEGORY NAME]</a:t>
                    </a:fld>
                    <a:r>
                      <a:rPr lang="en-US" baseline="0"/>
                      <a:t>
</a:t>
                    </a:r>
                    <a:fld id="{E6FA6AD3-854B-4B12-BC9D-880525523985}" type="PERCENTAGE">
                      <a:rPr lang="en-US" b="1"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D0-479F-878B-43DC0D600268}"/>
                </c:ext>
              </c:extLst>
            </c:dLbl>
            <c:spPr>
              <a:solidFill>
                <a:sysClr val="window" lastClr="FFFFFF"/>
              </a:solidFill>
              <a:ln>
                <a:solidFill>
                  <a:srgbClr val="000000">
                    <a:lumMod val="65000"/>
                    <a:lumOff val="35000"/>
                  </a:srgbClr>
                </a:solidFill>
              </a:ln>
              <a:effectLst/>
            </c:spPr>
            <c:txPr>
              <a:bodyPr wrap="square" lIns="38100" tIns="19050" rIns="38100" bIns="19050" anchor="ctr">
                <a:spAutoFit/>
              </a:bodyPr>
              <a:lstStyle/>
              <a:p>
                <a:pPr>
                  <a:defRPr b="0"/>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'Chart data'!$A$23:$A$25</c:f>
              <c:strCache>
                <c:ptCount val="3"/>
                <c:pt idx="0">
                  <c:v>Scope 1</c:v>
                </c:pt>
                <c:pt idx="1">
                  <c:v>Scope 2 (market-based)</c:v>
                </c:pt>
                <c:pt idx="2">
                  <c:v>Scope 3</c:v>
                </c:pt>
              </c:strCache>
            </c:strRef>
          </c:cat>
          <c:val>
            <c:numRef>
              <c:f>('1. GHG Summary'!$H$7,'1. GHG Summary'!$H$10,'1. GHG Summary'!$H$33)</c:f>
              <c:numCache>
                <c:formatCode>0</c:formatCode>
                <c:ptCount val="3"/>
                <c:pt idx="0">
                  <c:v>898.20889716700003</c:v>
                </c:pt>
                <c:pt idx="1">
                  <c:v>936.81546370116382</c:v>
                </c:pt>
                <c:pt idx="2">
                  <c:v>25852.302313639164</c:v>
                </c:pt>
              </c:numCache>
            </c:numRef>
          </c:val>
          <c:extLst>
            <c:ext xmlns:c16="http://schemas.microsoft.com/office/drawing/2014/chart" uri="{C3380CC4-5D6E-409C-BE32-E72D297353CC}">
              <c16:uniqueId val="{00000006-A9D0-479F-878B-43DC0D60026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b="1"/>
              <a:t>Chart 5</a:t>
            </a:r>
            <a:r>
              <a:rPr lang="en-GB"/>
              <a:t>: 2024 Scope 3 GHG Emissions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US"/>
        </a:p>
      </c:txPr>
    </c:title>
    <c:autoTitleDeleted val="0"/>
    <c:plotArea>
      <c:layout/>
      <c:pieChart>
        <c:varyColors val="1"/>
        <c:ser>
          <c:idx val="0"/>
          <c:order val="0"/>
          <c:tx>
            <c:v>2024</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3-467F-ADA4-342F24E7EF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3-467F-ADA4-342F24E7EF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3-467F-ADA4-342F24E7EF5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3-467F-ADA4-342F24E7EF5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6AD3-467F-ADA4-342F24E7EF5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6AD3-467F-ADA4-342F24E7EF5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7-6AD3-467F-ADA4-342F24E7EF5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6-6AD3-467F-ADA4-342F24E7EF5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0-6AD3-467F-ADA4-342F24E7EF5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A-6AD3-467F-ADA4-342F24E7EF5F}"/>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AD3-467F-ADA4-342F24E7EF5F}"/>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4-6AD3-467F-ADA4-342F24E7EF5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B-6AD3-467F-ADA4-342F24E7EF5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3-6AD3-467F-ADA4-342F24E7EF5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2-6AD3-467F-ADA4-342F24E7EF5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1-6AD3-467F-ADA4-342F24E7EF5F}"/>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6AD3-467F-ADA4-342F24E7EF5F}"/>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A-6AD3-467F-ADA4-342F24E7EF5F}"/>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19-6AD3-467F-ADA4-342F24E7EF5F}"/>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0E-6AD3-467F-ADA4-342F24E7EF5F}"/>
              </c:ext>
            </c:extLst>
          </c:dPt>
          <c:dLbls>
            <c:dLbl>
              <c:idx val="0"/>
              <c:tx>
                <c:rich>
                  <a:bodyPr/>
                  <a:lstStyle/>
                  <a:p>
                    <a:fld id="{D8B34A26-EC02-46C6-B1E3-E60D5A7CEC61}" type="CATEGORYNAME">
                      <a:rPr lang="en-US"/>
                      <a:pPr/>
                      <a:t>[CATEGORY NAME]</a:t>
                    </a:fld>
                    <a:r>
                      <a:rPr lang="en-US" baseline="0"/>
                      <a:t>
</a:t>
                    </a:r>
                    <a:fld id="{303FD260-C7F3-47D9-BC05-9945C3CF115D}"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AD3-467F-ADA4-342F24E7EF5F}"/>
                </c:ext>
              </c:extLst>
            </c:dLbl>
            <c:dLbl>
              <c:idx val="1"/>
              <c:tx>
                <c:rich>
                  <a:bodyPr/>
                  <a:lstStyle/>
                  <a:p>
                    <a:fld id="{73FD09AE-5E67-41EB-A0C7-26F853EB2D60}" type="CATEGORYNAME">
                      <a:rPr lang="en-US"/>
                      <a:pPr/>
                      <a:t>[CATEGORY NAME]</a:t>
                    </a:fld>
                    <a:r>
                      <a:rPr lang="en-US" baseline="0"/>
                      <a:t>
</a:t>
                    </a:r>
                    <a:fld id="{81D5EC67-FBE4-47CC-A4BC-CAA48E3E70F0}"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AD3-467F-ADA4-342F24E7EF5F}"/>
                </c:ext>
              </c:extLst>
            </c:dLbl>
            <c:dLbl>
              <c:idx val="2"/>
              <c:delete val="1"/>
              <c:extLst>
                <c:ext xmlns:c15="http://schemas.microsoft.com/office/drawing/2012/chart" uri="{CE6537A1-D6FC-4f65-9D91-7224C49458BB}"/>
                <c:ext xmlns:c16="http://schemas.microsoft.com/office/drawing/2014/chart" uri="{C3380CC4-5D6E-409C-BE32-E72D297353CC}">
                  <c16:uniqueId val="{00000005-6AD3-467F-ADA4-342F24E7EF5F}"/>
                </c:ext>
              </c:extLst>
            </c:dLbl>
            <c:dLbl>
              <c:idx val="3"/>
              <c:tx>
                <c:rich>
                  <a:bodyPr/>
                  <a:lstStyle/>
                  <a:p>
                    <a:fld id="{560653F8-15B2-4C19-8094-3F7829712FC8}" type="CATEGORYNAME">
                      <a:rPr lang="en-US"/>
                      <a:pPr/>
                      <a:t>[CATEGORY NAME]</a:t>
                    </a:fld>
                    <a:r>
                      <a:rPr lang="en-US" baseline="0"/>
                      <a:t>
</a:t>
                    </a:r>
                    <a:fld id="{D783550B-CDD4-40C9-8FAA-A556E8862732}"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6AD3-467F-ADA4-342F24E7EF5F}"/>
                </c:ext>
              </c:extLst>
            </c:dLbl>
            <c:dLbl>
              <c:idx val="4"/>
              <c:delete val="1"/>
              <c:extLst>
                <c:ext xmlns:c15="http://schemas.microsoft.com/office/drawing/2012/chart" uri="{CE6537A1-D6FC-4f65-9D91-7224C49458BB}"/>
                <c:ext xmlns:c16="http://schemas.microsoft.com/office/drawing/2014/chart" uri="{C3380CC4-5D6E-409C-BE32-E72D297353CC}">
                  <c16:uniqueId val="{00000018-6AD3-467F-ADA4-342F24E7EF5F}"/>
                </c:ext>
              </c:extLst>
            </c:dLbl>
            <c:dLbl>
              <c:idx val="5"/>
              <c:delete val="1"/>
              <c:extLst>
                <c:ext xmlns:c15="http://schemas.microsoft.com/office/drawing/2012/chart" uri="{CE6537A1-D6FC-4f65-9D91-7224C49458BB}"/>
                <c:ext xmlns:c16="http://schemas.microsoft.com/office/drawing/2014/chart" uri="{C3380CC4-5D6E-409C-BE32-E72D297353CC}">
                  <c16:uniqueId val="{00000009-6AD3-467F-ADA4-342F24E7EF5F}"/>
                </c:ext>
              </c:extLst>
            </c:dLbl>
            <c:dLbl>
              <c:idx val="6"/>
              <c:tx>
                <c:rich>
                  <a:bodyPr/>
                  <a:lstStyle/>
                  <a:p>
                    <a:fld id="{CAC7B809-E061-47BE-B162-7750C69F9028}" type="CATEGORYNAME">
                      <a:rPr lang="en-US"/>
                      <a:pPr/>
                      <a:t>[CATEGORY NAME]</a:t>
                    </a:fld>
                    <a:r>
                      <a:rPr lang="en-US" baseline="0"/>
                      <a:t>
</a:t>
                    </a:r>
                    <a:fld id="{D537ACA1-0E82-4DD1-B545-5945D581C99B}"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6AD3-467F-ADA4-342F24E7EF5F}"/>
                </c:ext>
              </c:extLst>
            </c:dLbl>
            <c:dLbl>
              <c:idx val="7"/>
              <c:delete val="1"/>
              <c:extLst>
                <c:ext xmlns:c15="http://schemas.microsoft.com/office/drawing/2012/chart" uri="{CE6537A1-D6FC-4f65-9D91-7224C49458BB}"/>
                <c:ext xmlns:c16="http://schemas.microsoft.com/office/drawing/2014/chart" uri="{C3380CC4-5D6E-409C-BE32-E72D297353CC}">
                  <c16:uniqueId val="{00000016-6AD3-467F-ADA4-342F24E7EF5F}"/>
                </c:ext>
              </c:extLst>
            </c:dLbl>
            <c:dLbl>
              <c:idx val="8"/>
              <c:delete val="1"/>
              <c:extLst>
                <c:ext xmlns:c15="http://schemas.microsoft.com/office/drawing/2012/chart" uri="{CE6537A1-D6FC-4f65-9D91-7224C49458BB}"/>
                <c:ext xmlns:c16="http://schemas.microsoft.com/office/drawing/2014/chart" uri="{C3380CC4-5D6E-409C-BE32-E72D297353CC}">
                  <c16:uniqueId val="{00000010-6AD3-467F-ADA4-342F24E7EF5F}"/>
                </c:ext>
              </c:extLst>
            </c:dLbl>
            <c:dLbl>
              <c:idx val="9"/>
              <c:delete val="1"/>
              <c:extLst>
                <c:ext xmlns:c15="http://schemas.microsoft.com/office/drawing/2012/chart" uri="{CE6537A1-D6FC-4f65-9D91-7224C49458BB}"/>
                <c:ext xmlns:c16="http://schemas.microsoft.com/office/drawing/2014/chart" uri="{C3380CC4-5D6E-409C-BE32-E72D297353CC}">
                  <c16:uniqueId val="{0000000A-6AD3-467F-ADA4-342F24E7EF5F}"/>
                </c:ext>
              </c:extLst>
            </c:dLbl>
            <c:dLbl>
              <c:idx val="10"/>
              <c:tx>
                <c:rich>
                  <a:bodyPr/>
                  <a:lstStyle/>
                  <a:p>
                    <a:fld id="{C100F2BB-FA65-476A-959C-3271149A7408}" type="CATEGORYNAME">
                      <a:rPr lang="en-US"/>
                      <a:pPr/>
                      <a:t>[CATEGORY NAME]</a:t>
                    </a:fld>
                    <a:r>
                      <a:rPr lang="en-US" baseline="0"/>
                      <a:t>
</a:t>
                    </a:r>
                    <a:fld id="{AD63EB83-FB5D-4855-BD2F-20C5F6916555}"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AD3-467F-ADA4-342F24E7EF5F}"/>
                </c:ext>
              </c:extLst>
            </c:dLbl>
            <c:dLbl>
              <c:idx val="11"/>
              <c:tx>
                <c:rich>
                  <a:bodyPr/>
                  <a:lstStyle/>
                  <a:p>
                    <a:fld id="{0294F271-56C7-4139-98E6-5032F2546B19}" type="CATEGORYNAME">
                      <a:rPr lang="en-US"/>
                      <a:pPr/>
                      <a:t>[CATEGORY NAME]</a:t>
                    </a:fld>
                    <a:r>
                      <a:rPr lang="en-US" baseline="0"/>
                      <a:t>
</a:t>
                    </a:r>
                    <a:fld id="{D4DFB7D4-0461-4019-B358-CD898C88A192}"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6AD3-467F-ADA4-342F24E7EF5F}"/>
                </c:ext>
              </c:extLst>
            </c:dLbl>
            <c:dLbl>
              <c:idx val="12"/>
              <c:delete val="1"/>
              <c:extLst>
                <c:ext xmlns:c15="http://schemas.microsoft.com/office/drawing/2012/chart" uri="{CE6537A1-D6FC-4f65-9D91-7224C49458BB}"/>
                <c:ext xmlns:c16="http://schemas.microsoft.com/office/drawing/2014/chart" uri="{C3380CC4-5D6E-409C-BE32-E72D297353CC}">
                  <c16:uniqueId val="{0000000B-6AD3-467F-ADA4-342F24E7EF5F}"/>
                </c:ext>
              </c:extLst>
            </c:dLbl>
            <c:dLbl>
              <c:idx val="13"/>
              <c:delete val="1"/>
              <c:extLst>
                <c:ext xmlns:c15="http://schemas.microsoft.com/office/drawing/2012/chart" uri="{CE6537A1-D6FC-4f65-9D91-7224C49458BB}"/>
                <c:ext xmlns:c16="http://schemas.microsoft.com/office/drawing/2014/chart" uri="{C3380CC4-5D6E-409C-BE32-E72D297353CC}">
                  <c16:uniqueId val="{00000013-6AD3-467F-ADA4-342F24E7EF5F}"/>
                </c:ext>
              </c:extLst>
            </c:dLbl>
            <c:dLbl>
              <c:idx val="14"/>
              <c:tx>
                <c:rich>
                  <a:bodyPr/>
                  <a:lstStyle/>
                  <a:p>
                    <a:fld id="{B98AB3DB-6685-4228-A4A9-D8CDB1A7DA60}" type="CATEGORYNAME">
                      <a:rPr lang="en-US"/>
                      <a:pPr/>
                      <a:t>[CATEGORY NAME]</a:t>
                    </a:fld>
                    <a:r>
                      <a:rPr lang="en-US" baseline="0"/>
                      <a:t>
</a:t>
                    </a:r>
                    <a:fld id="{47F3371E-2697-4E85-8A8A-231CDF9D8CF7}"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6AD3-467F-ADA4-342F24E7EF5F}"/>
                </c:ext>
              </c:extLst>
            </c:dLbl>
            <c:dLbl>
              <c:idx val="15"/>
              <c:tx>
                <c:rich>
                  <a:bodyPr/>
                  <a:lstStyle/>
                  <a:p>
                    <a:fld id="{D67E9858-3B3D-4E7F-B421-109E6E00BE93}" type="CATEGORYNAME">
                      <a:rPr lang="en-US"/>
                      <a:pPr/>
                      <a:t>[CATEGORY NAME]</a:t>
                    </a:fld>
                    <a:r>
                      <a:rPr lang="en-US" baseline="0"/>
                      <a:t>
</a:t>
                    </a:r>
                    <a:fld id="{F8B22659-7433-4226-8E02-351C2D641EFF}" type="PERCENTAGE">
                      <a:rPr lang="en-US" b="1" baseline="0"/>
                      <a:pPr/>
                      <a:t>[PERCENTAGE]</a:t>
                    </a:fld>
                    <a:endParaRPr lang="en-US" baseline="0"/>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6AD3-467F-ADA4-342F24E7EF5F}"/>
                </c:ext>
              </c:extLst>
            </c:dLbl>
            <c:dLbl>
              <c:idx val="16"/>
              <c:delete val="1"/>
              <c:extLst>
                <c:ext xmlns:c15="http://schemas.microsoft.com/office/drawing/2012/chart" uri="{CE6537A1-D6FC-4f65-9D91-7224C49458BB}"/>
                <c:ext xmlns:c16="http://schemas.microsoft.com/office/drawing/2014/chart" uri="{C3380CC4-5D6E-409C-BE32-E72D297353CC}">
                  <c16:uniqueId val="{0000000F-6AD3-467F-ADA4-342F24E7EF5F}"/>
                </c:ext>
              </c:extLst>
            </c:dLbl>
            <c:dLbl>
              <c:idx val="17"/>
              <c:delete val="1"/>
              <c:extLst>
                <c:ext xmlns:c15="http://schemas.microsoft.com/office/drawing/2012/chart" uri="{CE6537A1-D6FC-4f65-9D91-7224C49458BB}"/>
                <c:ext xmlns:c16="http://schemas.microsoft.com/office/drawing/2014/chart" uri="{C3380CC4-5D6E-409C-BE32-E72D297353CC}">
                  <c16:uniqueId val="{0000001A-6AD3-467F-ADA4-342F24E7EF5F}"/>
                </c:ext>
              </c:extLst>
            </c:dLbl>
            <c:dLbl>
              <c:idx val="18"/>
              <c:delete val="1"/>
              <c:extLst>
                <c:ext xmlns:c15="http://schemas.microsoft.com/office/drawing/2012/chart" uri="{CE6537A1-D6FC-4f65-9D91-7224C49458BB}"/>
                <c:ext xmlns:c16="http://schemas.microsoft.com/office/drawing/2014/chart" uri="{C3380CC4-5D6E-409C-BE32-E72D297353CC}">
                  <c16:uniqueId val="{00000019-6AD3-467F-ADA4-342F24E7EF5F}"/>
                </c:ext>
              </c:extLst>
            </c:dLbl>
            <c:dLbl>
              <c:idx val="19"/>
              <c:delete val="1"/>
              <c:extLst>
                <c:ext xmlns:c15="http://schemas.microsoft.com/office/drawing/2012/chart" uri="{CE6537A1-D6FC-4f65-9D91-7224C49458BB}"/>
                <c:ext xmlns:c16="http://schemas.microsoft.com/office/drawing/2014/chart" uri="{C3380CC4-5D6E-409C-BE32-E72D297353CC}">
                  <c16:uniqueId val="{0000000E-6AD3-467F-ADA4-342F24E7EF5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'Chart data'!$A$32:$A$51</c:f>
              <c:strCache>
                <c:ptCount val="20"/>
                <c:pt idx="0">
                  <c:v>1a. Paper</c:v>
                </c:pt>
                <c:pt idx="1">
                  <c:v>1bi. Inks and toner</c:v>
                </c:pt>
                <c:pt idx="2">
                  <c:v>1bii. Varnish</c:v>
                </c:pt>
                <c:pt idx="3">
                  <c:v>1biii. Glue</c:v>
                </c:pt>
                <c:pt idx="4">
                  <c:v>1biv. Foil</c:v>
                </c:pt>
                <c:pt idx="5">
                  <c:v>1bv. Pallets</c:v>
                </c:pt>
                <c:pt idx="6">
                  <c:v>1bvi. Plates</c:v>
                </c:pt>
                <c:pt idx="7">
                  <c:v>1bvii. Laminate</c:v>
                </c:pt>
                <c:pt idx="8">
                  <c:v>1bviii. Blocks</c:v>
                </c:pt>
                <c:pt idx="9">
                  <c:v>1bix. Slip cases</c:v>
                </c:pt>
                <c:pt idx="10">
                  <c:v>1c. Packaging</c:v>
                </c:pt>
                <c:pt idx="11">
                  <c:v>1d. Services</c:v>
                </c:pt>
                <c:pt idx="12">
                  <c:v>1e. Residual</c:v>
                </c:pt>
                <c:pt idx="13">
                  <c:v>2: Capital goods</c:v>
                </c:pt>
                <c:pt idx="14">
                  <c:v>3: Upstream energy</c:v>
                </c:pt>
                <c:pt idx="15">
                  <c:v>4: Transport</c:v>
                </c:pt>
                <c:pt idx="16">
                  <c:v>5: Waste disposal</c:v>
                </c:pt>
                <c:pt idx="17">
                  <c:v>6: Business travel</c:v>
                </c:pt>
                <c:pt idx="18">
                  <c:v>7: Commuting</c:v>
                </c:pt>
                <c:pt idx="19">
                  <c:v>8: Upstream leased assets</c:v>
                </c:pt>
              </c:strCache>
            </c:strRef>
          </c:cat>
          <c:val>
            <c:numRef>
              <c:f>'Chart data'!$B$32:$B$51</c:f>
              <c:numCache>
                <c:formatCode>0</c:formatCode>
                <c:ptCount val="20"/>
                <c:pt idx="0">
                  <c:v>6929.8894805019645</c:v>
                </c:pt>
                <c:pt idx="1">
                  <c:v>1328.5222180053577</c:v>
                </c:pt>
                <c:pt idx="2">
                  <c:v>39.357312</c:v>
                </c:pt>
                <c:pt idx="3">
                  <c:v>2026.1909308951417</c:v>
                </c:pt>
                <c:pt idx="4">
                  <c:v>636.11609508790639</c:v>
                </c:pt>
                <c:pt idx="5">
                  <c:v>74.758979199999985</c:v>
                </c:pt>
                <c:pt idx="6">
                  <c:v>2366.1604233185362</c:v>
                </c:pt>
                <c:pt idx="7">
                  <c:v>785.61357855855533</c:v>
                </c:pt>
                <c:pt idx="8">
                  <c:v>45.1328360497061</c:v>
                </c:pt>
                <c:pt idx="9">
                  <c:v>202.48963408922003</c:v>
                </c:pt>
                <c:pt idx="10">
                  <c:v>1452.2710590443908</c:v>
                </c:pt>
                <c:pt idx="11">
                  <c:v>2628.598377927513</c:v>
                </c:pt>
                <c:pt idx="12">
                  <c:v>393.88142819559607</c:v>
                </c:pt>
                <c:pt idx="13">
                  <c:v>178.45301160000005</c:v>
                </c:pt>
                <c:pt idx="14">
                  <c:v>2009.9823540403002</c:v>
                </c:pt>
                <c:pt idx="15">
                  <c:v>3536.6864343686739</c:v>
                </c:pt>
                <c:pt idx="16">
                  <c:v>569.03794780100986</c:v>
                </c:pt>
                <c:pt idx="17">
                  <c:v>13.559241735629877</c:v>
                </c:pt>
                <c:pt idx="18">
                  <c:v>541.43218024965563</c:v>
                </c:pt>
                <c:pt idx="19">
                  <c:v>94.168790970000003</c:v>
                </c:pt>
              </c:numCache>
            </c:numRef>
          </c:val>
          <c:extLst>
            <c:ext xmlns:c16="http://schemas.microsoft.com/office/drawing/2014/chart" uri="{C3380CC4-5D6E-409C-BE32-E72D297353CC}">
              <c16:uniqueId val="{00000008-6AD3-467F-ADA4-342F24E7EF5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b="0">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r>
              <a:rPr lang="en-GB" sz="1200" b="1"/>
              <a:t>Chart 6: </a:t>
            </a:r>
            <a:r>
              <a:rPr lang="en-GB" sz="1200" b="0"/>
              <a:t>Total Scope 3 GHG Emissions</a:t>
            </a:r>
            <a:endParaRPr lang="en-GB"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Segoe UI" panose="020B0502040204020203" pitchFamily="34" charset="0"/>
              <a:ea typeface="+mn-ea"/>
              <a:cs typeface="Segoe UI" panose="020B0502040204020203" pitchFamily="34" charset="0"/>
            </a:defRPr>
          </a:pPr>
          <a:endParaRPr lang="en-GB"/>
        </a:p>
      </c:txPr>
    </c:title>
    <c:autoTitleDeleted val="0"/>
    <c:plotArea>
      <c:layout/>
      <c:barChart>
        <c:barDir val="col"/>
        <c:grouping val="stacked"/>
        <c:varyColors val="0"/>
        <c:ser>
          <c:idx val="0"/>
          <c:order val="0"/>
          <c:tx>
            <c:strRef>
              <c:f>'Chart data'!$A$32</c:f>
              <c:strCache>
                <c:ptCount val="1"/>
                <c:pt idx="0">
                  <c:v>1a. Paper</c:v>
                </c:pt>
              </c:strCache>
            </c:strRef>
          </c:tx>
          <c:spPr>
            <a:solidFill>
              <a:schemeClr val="accent1"/>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data'!$D$32:$I$32</c:f>
              <c:numCache>
                <c:formatCode>0</c:formatCode>
                <c:ptCount val="6"/>
                <c:pt idx="0">
                  <c:v>9740.3162368996891</c:v>
                </c:pt>
                <c:pt idx="1">
                  <c:v>8353.6620207130291</c:v>
                </c:pt>
                <c:pt idx="2">
                  <c:v>8848.0926505920288</c:v>
                </c:pt>
                <c:pt idx="3">
                  <c:v>7572.2160693575461</c:v>
                </c:pt>
                <c:pt idx="4">
                  <c:v>6843.1142338390346</c:v>
                </c:pt>
                <c:pt idx="5">
                  <c:v>6929.8894805019645</c:v>
                </c:pt>
              </c:numCache>
            </c:numRef>
          </c:val>
          <c:extLst>
            <c:ext xmlns:c16="http://schemas.microsoft.com/office/drawing/2014/chart" uri="{C3380CC4-5D6E-409C-BE32-E72D297353CC}">
              <c16:uniqueId val="{00000000-C1F1-404C-BB03-88BAE8FDE582}"/>
            </c:ext>
          </c:extLst>
        </c:ser>
        <c:ser>
          <c:idx val="1"/>
          <c:order val="1"/>
          <c:tx>
            <c:strRef>
              <c:f>'Chart data'!$A$33</c:f>
              <c:strCache>
                <c:ptCount val="1"/>
                <c:pt idx="0">
                  <c:v>1bi. Inks and toner</c:v>
                </c:pt>
              </c:strCache>
            </c:strRef>
          </c:tx>
          <c:spPr>
            <a:solidFill>
              <a:schemeClr val="accent2"/>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data'!$D$33:$I$33</c:f>
              <c:numCache>
                <c:formatCode>0</c:formatCode>
                <c:ptCount val="6"/>
                <c:pt idx="0">
                  <c:v>1018.0445961419599</c:v>
                </c:pt>
                <c:pt idx="1">
                  <c:v>1017.8809326539629</c:v>
                </c:pt>
                <c:pt idx="2">
                  <c:v>1177.4935314910399</c:v>
                </c:pt>
                <c:pt idx="3">
                  <c:v>1071.327589287007</c:v>
                </c:pt>
                <c:pt idx="4">
                  <c:v>1317.1475626636677</c:v>
                </c:pt>
                <c:pt idx="5">
                  <c:v>1328.5222180053577</c:v>
                </c:pt>
              </c:numCache>
            </c:numRef>
          </c:val>
          <c:extLst>
            <c:ext xmlns:c16="http://schemas.microsoft.com/office/drawing/2014/chart" uri="{C3380CC4-5D6E-409C-BE32-E72D297353CC}">
              <c16:uniqueId val="{00000001-C1F1-404C-BB03-88BAE8FDE582}"/>
            </c:ext>
          </c:extLst>
        </c:ser>
        <c:ser>
          <c:idx val="2"/>
          <c:order val="2"/>
          <c:tx>
            <c:strRef>
              <c:f>'Chart data'!$A$34</c:f>
              <c:strCache>
                <c:ptCount val="1"/>
                <c:pt idx="0">
                  <c:v>1bii. Varnish</c:v>
                </c:pt>
              </c:strCache>
            </c:strRef>
          </c:tx>
          <c:spPr>
            <a:solidFill>
              <a:schemeClr val="accent3"/>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data'!$D$34:$I$34</c:f>
              <c:numCache>
                <c:formatCode>0</c:formatCode>
                <c:ptCount val="6"/>
                <c:pt idx="0">
                  <c:v>10.381152</c:v>
                </c:pt>
                <c:pt idx="1">
                  <c:v>13.829568</c:v>
                </c:pt>
                <c:pt idx="2">
                  <c:v>30.364991999999997</c:v>
                </c:pt>
                <c:pt idx="3">
                  <c:v>37.333631999999994</c:v>
                </c:pt>
                <c:pt idx="4">
                  <c:v>34.71264</c:v>
                </c:pt>
                <c:pt idx="5">
                  <c:v>39.357312</c:v>
                </c:pt>
              </c:numCache>
            </c:numRef>
          </c:val>
          <c:extLst>
            <c:ext xmlns:c16="http://schemas.microsoft.com/office/drawing/2014/chart" uri="{C3380CC4-5D6E-409C-BE32-E72D297353CC}">
              <c16:uniqueId val="{00000002-C1F1-404C-BB03-88BAE8FDE582}"/>
            </c:ext>
          </c:extLst>
        </c:ser>
        <c:ser>
          <c:idx val="3"/>
          <c:order val="3"/>
          <c:tx>
            <c:strRef>
              <c:f>'Chart data'!$A$35</c:f>
              <c:strCache>
                <c:ptCount val="1"/>
                <c:pt idx="0">
                  <c:v>1biii. Glue</c:v>
                </c:pt>
              </c:strCache>
            </c:strRef>
          </c:tx>
          <c:spPr>
            <a:solidFill>
              <a:schemeClr val="accent4"/>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data'!$D$35:$I$35</c:f>
              <c:numCache>
                <c:formatCode>0</c:formatCode>
                <c:ptCount val="6"/>
                <c:pt idx="0">
                  <c:v>1854.993074378792</c:v>
                </c:pt>
                <c:pt idx="1">
                  <c:v>1855.1312104327919</c:v>
                </c:pt>
                <c:pt idx="2">
                  <c:v>2340.0973906212384</c:v>
                </c:pt>
                <c:pt idx="3">
                  <c:v>2170.0272367511293</c:v>
                </c:pt>
                <c:pt idx="4">
                  <c:v>2499.7313991878286</c:v>
                </c:pt>
                <c:pt idx="5">
                  <c:v>2026.1909308951417</c:v>
                </c:pt>
              </c:numCache>
            </c:numRef>
          </c:val>
          <c:extLst>
            <c:ext xmlns:c16="http://schemas.microsoft.com/office/drawing/2014/chart" uri="{C3380CC4-5D6E-409C-BE32-E72D297353CC}">
              <c16:uniqueId val="{00000003-C1F1-404C-BB03-88BAE8FDE582}"/>
            </c:ext>
          </c:extLst>
        </c:ser>
        <c:ser>
          <c:idx val="4"/>
          <c:order val="4"/>
          <c:tx>
            <c:strRef>
              <c:f>'Chart data'!$A$36</c:f>
              <c:strCache>
                <c:ptCount val="1"/>
                <c:pt idx="0">
                  <c:v>1biv. Foil</c:v>
                </c:pt>
              </c:strCache>
            </c:strRef>
          </c:tx>
          <c:spPr>
            <a:solidFill>
              <a:schemeClr val="accent5"/>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data'!$D$36:$I$36</c:f>
              <c:numCache>
                <c:formatCode>0</c:formatCode>
                <c:ptCount val="6"/>
                <c:pt idx="0">
                  <c:v>485.51689267516394</c:v>
                </c:pt>
                <c:pt idx="1">
                  <c:v>479.36263919516398</c:v>
                </c:pt>
                <c:pt idx="2">
                  <c:v>865.74071351063981</c:v>
                </c:pt>
                <c:pt idx="3">
                  <c:v>701.67392694661578</c:v>
                </c:pt>
                <c:pt idx="4">
                  <c:v>551.410860637572</c:v>
                </c:pt>
                <c:pt idx="5">
                  <c:v>636.11609508790639</c:v>
                </c:pt>
              </c:numCache>
            </c:numRef>
          </c:val>
          <c:extLst>
            <c:ext xmlns:c16="http://schemas.microsoft.com/office/drawing/2014/chart" uri="{C3380CC4-5D6E-409C-BE32-E72D297353CC}">
              <c16:uniqueId val="{00000004-C1F1-404C-BB03-88BAE8FDE582}"/>
            </c:ext>
          </c:extLst>
        </c:ser>
        <c:ser>
          <c:idx val="5"/>
          <c:order val="5"/>
          <c:tx>
            <c:strRef>
              <c:f>'Chart data'!$A$37</c:f>
              <c:strCache>
                <c:ptCount val="1"/>
                <c:pt idx="0">
                  <c:v>1bv. Pallets</c:v>
                </c:pt>
              </c:strCache>
            </c:strRef>
          </c:tx>
          <c:spPr>
            <a:solidFill>
              <a:schemeClr val="accent6"/>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data'!$D$37:$I$37</c:f>
              <c:numCache>
                <c:formatCode>0</c:formatCode>
                <c:ptCount val="6"/>
                <c:pt idx="0">
                  <c:v>119.355190389879</c:v>
                </c:pt>
                <c:pt idx="1">
                  <c:v>120.38559626889825</c:v>
                </c:pt>
                <c:pt idx="2">
                  <c:v>83.034644670095432</c:v>
                </c:pt>
                <c:pt idx="3">
                  <c:v>96.889405342984276</c:v>
                </c:pt>
                <c:pt idx="4">
                  <c:v>72.896147262155509</c:v>
                </c:pt>
                <c:pt idx="5">
                  <c:v>74.758979199999985</c:v>
                </c:pt>
              </c:numCache>
            </c:numRef>
          </c:val>
          <c:extLst>
            <c:ext xmlns:c16="http://schemas.microsoft.com/office/drawing/2014/chart" uri="{C3380CC4-5D6E-409C-BE32-E72D297353CC}">
              <c16:uniqueId val="{00000005-C1F1-404C-BB03-88BAE8FDE582}"/>
            </c:ext>
          </c:extLst>
        </c:ser>
        <c:ser>
          <c:idx val="6"/>
          <c:order val="6"/>
          <c:tx>
            <c:strRef>
              <c:f>'Chart data'!$A$38</c:f>
              <c:strCache>
                <c:ptCount val="1"/>
                <c:pt idx="0">
                  <c:v>1bvi. Plates</c:v>
                </c:pt>
              </c:strCache>
            </c:strRef>
          </c:tx>
          <c:spPr>
            <a:solidFill>
              <a:schemeClr val="accent1">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data'!$D$38:$I$38</c:f>
              <c:numCache>
                <c:formatCode>0</c:formatCode>
                <c:ptCount val="6"/>
                <c:pt idx="0">
                  <c:v>2817.856294886702</c:v>
                </c:pt>
                <c:pt idx="1">
                  <c:v>1997.2810672907026</c:v>
                </c:pt>
                <c:pt idx="2">
                  <c:v>2271.4087466903998</c:v>
                </c:pt>
                <c:pt idx="3">
                  <c:v>2196.4121093268204</c:v>
                </c:pt>
                <c:pt idx="4">
                  <c:v>2107.2137680099931</c:v>
                </c:pt>
                <c:pt idx="5">
                  <c:v>2366.1604233185362</c:v>
                </c:pt>
              </c:numCache>
            </c:numRef>
          </c:val>
          <c:extLst>
            <c:ext xmlns:c16="http://schemas.microsoft.com/office/drawing/2014/chart" uri="{C3380CC4-5D6E-409C-BE32-E72D297353CC}">
              <c16:uniqueId val="{00000006-C1F1-404C-BB03-88BAE8FDE582}"/>
            </c:ext>
          </c:extLst>
        </c:ser>
        <c:ser>
          <c:idx val="7"/>
          <c:order val="7"/>
          <c:tx>
            <c:strRef>
              <c:f>'Chart data'!$A$39</c:f>
              <c:strCache>
                <c:ptCount val="1"/>
                <c:pt idx="0">
                  <c:v>1bvii. Laminate</c:v>
                </c:pt>
              </c:strCache>
            </c:strRef>
          </c:tx>
          <c:spPr>
            <a:solidFill>
              <a:schemeClr val="accent2">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data'!$D$39:$I$39</c:f>
              <c:numCache>
                <c:formatCode>0</c:formatCode>
                <c:ptCount val="6"/>
                <c:pt idx="0">
                  <c:v>607.73456763200011</c:v>
                </c:pt>
                <c:pt idx="1">
                  <c:v>607.73456763200011</c:v>
                </c:pt>
                <c:pt idx="2">
                  <c:v>733.15957208382406</c:v>
                </c:pt>
                <c:pt idx="3">
                  <c:v>731.98840803907319</c:v>
                </c:pt>
                <c:pt idx="4">
                  <c:v>636.96943672869577</c:v>
                </c:pt>
                <c:pt idx="5">
                  <c:v>785.61357855855533</c:v>
                </c:pt>
              </c:numCache>
            </c:numRef>
          </c:val>
          <c:extLst>
            <c:ext xmlns:c16="http://schemas.microsoft.com/office/drawing/2014/chart" uri="{C3380CC4-5D6E-409C-BE32-E72D297353CC}">
              <c16:uniqueId val="{00000007-C1F1-404C-BB03-88BAE8FDE582}"/>
            </c:ext>
          </c:extLst>
        </c:ser>
        <c:ser>
          <c:idx val="8"/>
          <c:order val="8"/>
          <c:tx>
            <c:strRef>
              <c:f>'Chart data'!$A$40</c:f>
              <c:strCache>
                <c:ptCount val="1"/>
                <c:pt idx="0">
                  <c:v>1bviii. Blocks</c:v>
                </c:pt>
              </c:strCache>
            </c:strRef>
          </c:tx>
          <c:spPr>
            <a:solidFill>
              <a:schemeClr val="accent3">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data'!$D$40:$I$40</c:f>
              <c:numCache>
                <c:formatCode>0</c:formatCode>
                <c:ptCount val="6"/>
                <c:pt idx="0">
                  <c:v>41.146474640845497</c:v>
                </c:pt>
                <c:pt idx="1">
                  <c:v>51.083439089645502</c:v>
                </c:pt>
                <c:pt idx="2">
                  <c:v>44.8933690844</c:v>
                </c:pt>
                <c:pt idx="3">
                  <c:v>44.392856226399999</c:v>
                </c:pt>
                <c:pt idx="4">
                  <c:v>47.670160382803317</c:v>
                </c:pt>
                <c:pt idx="5">
                  <c:v>45.1328360497061</c:v>
                </c:pt>
              </c:numCache>
            </c:numRef>
          </c:val>
          <c:extLst>
            <c:ext xmlns:c16="http://schemas.microsoft.com/office/drawing/2014/chart" uri="{C3380CC4-5D6E-409C-BE32-E72D297353CC}">
              <c16:uniqueId val="{00000008-C1F1-404C-BB03-88BAE8FDE582}"/>
            </c:ext>
          </c:extLst>
        </c:ser>
        <c:ser>
          <c:idx val="9"/>
          <c:order val="9"/>
          <c:tx>
            <c:strRef>
              <c:f>'Chart data'!$A$41</c:f>
              <c:strCache>
                <c:ptCount val="1"/>
                <c:pt idx="0">
                  <c:v>1bix. Slip cases</c:v>
                </c:pt>
              </c:strCache>
            </c:strRef>
          </c:tx>
          <c:spPr>
            <a:solidFill>
              <a:schemeClr val="accent4">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data'!$D$41:$I$41</c:f>
              <c:numCache>
                <c:formatCode>0</c:formatCode>
                <c:ptCount val="6"/>
                <c:pt idx="0">
                  <c:v>144.23813438806482</c:v>
                </c:pt>
                <c:pt idx="1">
                  <c:v>154.15640919806486</c:v>
                </c:pt>
                <c:pt idx="2">
                  <c:v>247.14369173670693</c:v>
                </c:pt>
                <c:pt idx="3">
                  <c:v>229.70031895838031</c:v>
                </c:pt>
                <c:pt idx="4">
                  <c:v>119.67870565477688</c:v>
                </c:pt>
                <c:pt idx="5">
                  <c:v>202.48963408922003</c:v>
                </c:pt>
              </c:numCache>
            </c:numRef>
          </c:val>
          <c:extLst>
            <c:ext xmlns:c16="http://schemas.microsoft.com/office/drawing/2014/chart" uri="{C3380CC4-5D6E-409C-BE32-E72D297353CC}">
              <c16:uniqueId val="{00000009-C1F1-404C-BB03-88BAE8FDE582}"/>
            </c:ext>
          </c:extLst>
        </c:ser>
        <c:ser>
          <c:idx val="10"/>
          <c:order val="10"/>
          <c:tx>
            <c:strRef>
              <c:f>'Chart data'!$A$42</c:f>
              <c:strCache>
                <c:ptCount val="1"/>
                <c:pt idx="0">
                  <c:v>1c. Packaging</c:v>
                </c:pt>
              </c:strCache>
            </c:strRef>
          </c:tx>
          <c:spPr>
            <a:solidFill>
              <a:schemeClr val="accent5">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data'!$D$42:$I$42</c:f>
              <c:numCache>
                <c:formatCode>0</c:formatCode>
                <c:ptCount val="6"/>
                <c:pt idx="0">
                  <c:v>757.93146146658967</c:v>
                </c:pt>
                <c:pt idx="1">
                  <c:v>926.45804772612462</c:v>
                </c:pt>
                <c:pt idx="2">
                  <c:v>1165.0729010815583</c:v>
                </c:pt>
                <c:pt idx="3">
                  <c:v>1058.4130475463598</c:v>
                </c:pt>
                <c:pt idx="4">
                  <c:v>882.40098062115999</c:v>
                </c:pt>
                <c:pt idx="5">
                  <c:v>1452.2710590443908</c:v>
                </c:pt>
              </c:numCache>
            </c:numRef>
          </c:val>
          <c:extLst>
            <c:ext xmlns:c16="http://schemas.microsoft.com/office/drawing/2014/chart" uri="{C3380CC4-5D6E-409C-BE32-E72D297353CC}">
              <c16:uniqueId val="{0000000A-C1F1-404C-BB03-88BAE8FDE582}"/>
            </c:ext>
          </c:extLst>
        </c:ser>
        <c:ser>
          <c:idx val="11"/>
          <c:order val="11"/>
          <c:tx>
            <c:strRef>
              <c:f>'Chart data'!$A$43</c:f>
              <c:strCache>
                <c:ptCount val="1"/>
                <c:pt idx="0">
                  <c:v>1d. Services</c:v>
                </c:pt>
              </c:strCache>
            </c:strRef>
          </c:tx>
          <c:spPr>
            <a:solidFill>
              <a:schemeClr val="accent6">
                <a:lumMod val="6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data'!$D$43:$I$43</c:f>
              <c:numCache>
                <c:formatCode>0</c:formatCode>
                <c:ptCount val="6"/>
                <c:pt idx="0">
                  <c:v>1673.6837758992999</c:v>
                </c:pt>
                <c:pt idx="1">
                  <c:v>1619.843748115821</c:v>
                </c:pt>
                <c:pt idx="2">
                  <c:v>1731.7577224893635</c:v>
                </c:pt>
                <c:pt idx="3">
                  <c:v>2116.801047488394</c:v>
                </c:pt>
                <c:pt idx="4">
                  <c:v>2578.2276048761655</c:v>
                </c:pt>
                <c:pt idx="5">
                  <c:v>2628.598377927513</c:v>
                </c:pt>
              </c:numCache>
            </c:numRef>
          </c:val>
          <c:extLst>
            <c:ext xmlns:c16="http://schemas.microsoft.com/office/drawing/2014/chart" uri="{C3380CC4-5D6E-409C-BE32-E72D297353CC}">
              <c16:uniqueId val="{0000000B-C1F1-404C-BB03-88BAE8FDE582}"/>
            </c:ext>
          </c:extLst>
        </c:ser>
        <c:ser>
          <c:idx val="12"/>
          <c:order val="12"/>
          <c:tx>
            <c:strRef>
              <c:f>'Chart data'!$A$44</c:f>
              <c:strCache>
                <c:ptCount val="1"/>
                <c:pt idx="0">
                  <c:v>1e. Residual</c:v>
                </c:pt>
              </c:strCache>
            </c:strRef>
          </c:tx>
          <c:spPr>
            <a:solidFill>
              <a:schemeClr val="accent1">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data'!$D$44:$I$44</c:f>
              <c:numCache>
                <c:formatCode>0</c:formatCode>
                <c:ptCount val="6"/>
                <c:pt idx="0">
                  <c:v>233.2429628474689</c:v>
                </c:pt>
                <c:pt idx="1">
                  <c:v>205.01715744653094</c:v>
                </c:pt>
                <c:pt idx="2">
                  <c:v>365.08928059687116</c:v>
                </c:pt>
                <c:pt idx="3">
                  <c:v>283.8225254426028</c:v>
                </c:pt>
                <c:pt idx="4">
                  <c:v>305.70739402362187</c:v>
                </c:pt>
                <c:pt idx="5">
                  <c:v>393.88142819559607</c:v>
                </c:pt>
              </c:numCache>
            </c:numRef>
          </c:val>
          <c:extLst>
            <c:ext xmlns:c16="http://schemas.microsoft.com/office/drawing/2014/chart" uri="{C3380CC4-5D6E-409C-BE32-E72D297353CC}">
              <c16:uniqueId val="{0000000C-C1F1-404C-BB03-88BAE8FDE582}"/>
            </c:ext>
          </c:extLst>
        </c:ser>
        <c:ser>
          <c:idx val="13"/>
          <c:order val="13"/>
          <c:tx>
            <c:strRef>
              <c:f>'Chart data'!$A$45</c:f>
              <c:strCache>
                <c:ptCount val="1"/>
                <c:pt idx="0">
                  <c:v>2: Capital goods</c:v>
                </c:pt>
              </c:strCache>
            </c:strRef>
          </c:tx>
          <c:spPr>
            <a:solidFill>
              <a:schemeClr val="accent2">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data'!$D$45:$I$45</c:f>
              <c:numCache>
                <c:formatCode>0</c:formatCode>
                <c:ptCount val="6"/>
                <c:pt idx="0">
                  <c:v>1062.4530443451602</c:v>
                </c:pt>
                <c:pt idx="1">
                  <c:v>1062.4167325621802</c:v>
                </c:pt>
                <c:pt idx="2">
                  <c:v>913.74183954450007</c:v>
                </c:pt>
                <c:pt idx="3">
                  <c:v>1781.2854376660719</c:v>
                </c:pt>
                <c:pt idx="4">
                  <c:v>951.13278676350001</c:v>
                </c:pt>
                <c:pt idx="5">
                  <c:v>178.45301160000005</c:v>
                </c:pt>
              </c:numCache>
            </c:numRef>
          </c:val>
          <c:extLst>
            <c:ext xmlns:c16="http://schemas.microsoft.com/office/drawing/2014/chart" uri="{C3380CC4-5D6E-409C-BE32-E72D297353CC}">
              <c16:uniqueId val="{0000000D-C1F1-404C-BB03-88BAE8FDE582}"/>
            </c:ext>
          </c:extLst>
        </c:ser>
        <c:ser>
          <c:idx val="14"/>
          <c:order val="14"/>
          <c:tx>
            <c:strRef>
              <c:f>'Chart data'!$A$46</c:f>
              <c:strCache>
                <c:ptCount val="1"/>
                <c:pt idx="0">
                  <c:v>3: Upstream energy</c:v>
                </c:pt>
              </c:strCache>
            </c:strRef>
          </c:tx>
          <c:spPr>
            <a:solidFill>
              <a:schemeClr val="accent3">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data'!$D$46:$I$46</c:f>
              <c:numCache>
                <c:formatCode>0</c:formatCode>
                <c:ptCount val="6"/>
                <c:pt idx="0">
                  <c:v>1523.4390985099999</c:v>
                </c:pt>
                <c:pt idx="1">
                  <c:v>1377.34003508</c:v>
                </c:pt>
                <c:pt idx="2">
                  <c:v>1961.112848933818</c:v>
                </c:pt>
                <c:pt idx="3">
                  <c:v>1694.0865637990689</c:v>
                </c:pt>
                <c:pt idx="4">
                  <c:v>1624.5644195463658</c:v>
                </c:pt>
                <c:pt idx="5">
                  <c:v>2009.9823540403002</c:v>
                </c:pt>
              </c:numCache>
            </c:numRef>
          </c:val>
          <c:extLst>
            <c:ext xmlns:c16="http://schemas.microsoft.com/office/drawing/2014/chart" uri="{C3380CC4-5D6E-409C-BE32-E72D297353CC}">
              <c16:uniqueId val="{0000000E-C1F1-404C-BB03-88BAE8FDE582}"/>
            </c:ext>
          </c:extLst>
        </c:ser>
        <c:ser>
          <c:idx val="15"/>
          <c:order val="15"/>
          <c:tx>
            <c:strRef>
              <c:f>'Chart data'!$A$47</c:f>
              <c:strCache>
                <c:ptCount val="1"/>
                <c:pt idx="0">
                  <c:v>4: Transport</c:v>
                </c:pt>
              </c:strCache>
            </c:strRef>
          </c:tx>
          <c:spPr>
            <a:solidFill>
              <a:schemeClr val="accent4">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data'!$D$47:$I$47</c:f>
              <c:numCache>
                <c:formatCode>0</c:formatCode>
                <c:ptCount val="6"/>
                <c:pt idx="0">
                  <c:v>3733.544448341202</c:v>
                </c:pt>
                <c:pt idx="1">
                  <c:v>2896.7118278200896</c:v>
                </c:pt>
                <c:pt idx="2">
                  <c:v>2857.2706858331139</c:v>
                </c:pt>
                <c:pt idx="3">
                  <c:v>2987.6923265255982</c:v>
                </c:pt>
                <c:pt idx="4">
                  <c:v>2736.5720090229252</c:v>
                </c:pt>
                <c:pt idx="5">
                  <c:v>3536.6864343686739</c:v>
                </c:pt>
              </c:numCache>
            </c:numRef>
          </c:val>
          <c:extLst>
            <c:ext xmlns:c16="http://schemas.microsoft.com/office/drawing/2014/chart" uri="{C3380CC4-5D6E-409C-BE32-E72D297353CC}">
              <c16:uniqueId val="{0000000F-C1F1-404C-BB03-88BAE8FDE582}"/>
            </c:ext>
          </c:extLst>
        </c:ser>
        <c:ser>
          <c:idx val="16"/>
          <c:order val="16"/>
          <c:tx>
            <c:strRef>
              <c:f>'Chart data'!$A$48</c:f>
              <c:strCache>
                <c:ptCount val="1"/>
                <c:pt idx="0">
                  <c:v>5: Waste disposal</c:v>
                </c:pt>
              </c:strCache>
            </c:strRef>
          </c:tx>
          <c:spPr>
            <a:solidFill>
              <a:schemeClr val="accent5">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data'!$D$48:$I$48</c:f>
              <c:numCache>
                <c:formatCode>0</c:formatCode>
                <c:ptCount val="6"/>
                <c:pt idx="0">
                  <c:v>362.6859376598278</c:v>
                </c:pt>
                <c:pt idx="1">
                  <c:v>373.30437939329971</c:v>
                </c:pt>
                <c:pt idx="2">
                  <c:v>411.28524830604647</c:v>
                </c:pt>
                <c:pt idx="3">
                  <c:v>384.97479380955895</c:v>
                </c:pt>
                <c:pt idx="4">
                  <c:v>855.1148366544154</c:v>
                </c:pt>
                <c:pt idx="5">
                  <c:v>569.03794780100986</c:v>
                </c:pt>
              </c:numCache>
            </c:numRef>
          </c:val>
          <c:extLst>
            <c:ext xmlns:c16="http://schemas.microsoft.com/office/drawing/2014/chart" uri="{C3380CC4-5D6E-409C-BE32-E72D297353CC}">
              <c16:uniqueId val="{00000010-C1F1-404C-BB03-88BAE8FDE582}"/>
            </c:ext>
          </c:extLst>
        </c:ser>
        <c:ser>
          <c:idx val="17"/>
          <c:order val="17"/>
          <c:tx>
            <c:strRef>
              <c:f>'Chart data'!$A$49</c:f>
              <c:strCache>
                <c:ptCount val="1"/>
                <c:pt idx="0">
                  <c:v>6: Business travel</c:v>
                </c:pt>
              </c:strCache>
            </c:strRef>
          </c:tx>
          <c:spPr>
            <a:solidFill>
              <a:schemeClr val="accent6">
                <a:lumMod val="80000"/>
                <a:lumOff val="2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data'!$D$49:$I$49</c:f>
              <c:numCache>
                <c:formatCode>0</c:formatCode>
                <c:ptCount val="6"/>
                <c:pt idx="0">
                  <c:v>15.530634254326873</c:v>
                </c:pt>
                <c:pt idx="1">
                  <c:v>7.9210911471726693</c:v>
                </c:pt>
                <c:pt idx="2">
                  <c:v>7.0656044823343986</c:v>
                </c:pt>
                <c:pt idx="3">
                  <c:v>15.863855440005079</c:v>
                </c:pt>
                <c:pt idx="4">
                  <c:v>18.607133043919077</c:v>
                </c:pt>
                <c:pt idx="5">
                  <c:v>13.559241735629877</c:v>
                </c:pt>
              </c:numCache>
            </c:numRef>
          </c:val>
          <c:extLst>
            <c:ext xmlns:c16="http://schemas.microsoft.com/office/drawing/2014/chart" uri="{C3380CC4-5D6E-409C-BE32-E72D297353CC}">
              <c16:uniqueId val="{00000011-C1F1-404C-BB03-88BAE8FDE582}"/>
            </c:ext>
          </c:extLst>
        </c:ser>
        <c:ser>
          <c:idx val="18"/>
          <c:order val="18"/>
          <c:tx>
            <c:strRef>
              <c:f>'Chart data'!$A$50</c:f>
              <c:strCache>
                <c:ptCount val="1"/>
                <c:pt idx="0">
                  <c:v>7: Commuting</c:v>
                </c:pt>
              </c:strCache>
            </c:strRef>
          </c:tx>
          <c:spPr>
            <a:solidFill>
              <a:schemeClr val="accent1">
                <a:lumMod val="8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data'!$D$50:$I$50</c:f>
              <c:numCache>
                <c:formatCode>0</c:formatCode>
                <c:ptCount val="6"/>
                <c:pt idx="0">
                  <c:v>644.68842776371355</c:v>
                </c:pt>
                <c:pt idx="1">
                  <c:v>619.42753143499976</c:v>
                </c:pt>
                <c:pt idx="2">
                  <c:v>623.52132882256296</c:v>
                </c:pt>
                <c:pt idx="3">
                  <c:v>621.86693600803017</c:v>
                </c:pt>
                <c:pt idx="4">
                  <c:v>625.41163088331223</c:v>
                </c:pt>
                <c:pt idx="5">
                  <c:v>541.43218024965563</c:v>
                </c:pt>
              </c:numCache>
            </c:numRef>
          </c:val>
          <c:extLst>
            <c:ext xmlns:c16="http://schemas.microsoft.com/office/drawing/2014/chart" uri="{C3380CC4-5D6E-409C-BE32-E72D297353CC}">
              <c16:uniqueId val="{00000012-C1F1-404C-BB03-88BAE8FDE582}"/>
            </c:ext>
          </c:extLst>
        </c:ser>
        <c:ser>
          <c:idx val="19"/>
          <c:order val="19"/>
          <c:tx>
            <c:strRef>
              <c:f>'Chart data'!$A$51</c:f>
              <c:strCache>
                <c:ptCount val="1"/>
                <c:pt idx="0">
                  <c:v>8: Upstream leased assets</c:v>
                </c:pt>
              </c:strCache>
            </c:strRef>
          </c:tx>
          <c:spPr>
            <a:solidFill>
              <a:schemeClr val="accent2">
                <a:lumMod val="80000"/>
              </a:schemeClr>
            </a:solidFill>
            <a:ln>
              <a:noFill/>
            </a:ln>
            <a:effectLst/>
          </c:spPr>
          <c:invertIfNegative val="0"/>
          <c:cat>
            <c:numRef>
              <c:f>'Chart data'!$D$31:$I$31</c:f>
              <c:numCache>
                <c:formatCode>General</c:formatCode>
                <c:ptCount val="6"/>
                <c:pt idx="0">
                  <c:v>2019</c:v>
                </c:pt>
                <c:pt idx="1">
                  <c:v>2020</c:v>
                </c:pt>
                <c:pt idx="2">
                  <c:v>2021</c:v>
                </c:pt>
                <c:pt idx="3">
                  <c:v>2022</c:v>
                </c:pt>
                <c:pt idx="4">
                  <c:v>2023</c:v>
                </c:pt>
                <c:pt idx="5">
                  <c:v>2024</c:v>
                </c:pt>
              </c:numCache>
            </c:numRef>
          </c:cat>
          <c:val>
            <c:numRef>
              <c:f>'Chart data'!$D$51:$I$51</c:f>
              <c:numCache>
                <c:formatCode>0</c:formatCode>
                <c:ptCount val="6"/>
                <c:pt idx="0">
                  <c:v>76.184475840000005</c:v>
                </c:pt>
                <c:pt idx="1">
                  <c:v>79.548385999999994</c:v>
                </c:pt>
                <c:pt idx="2">
                  <c:v>96.90648456000001</c:v>
                </c:pt>
                <c:pt idx="3">
                  <c:v>83.157047460000001</c:v>
                </c:pt>
                <c:pt idx="4">
                  <c:v>95.910298407915434</c:v>
                </c:pt>
                <c:pt idx="5">
                  <c:v>94.168790970000003</c:v>
                </c:pt>
              </c:numCache>
            </c:numRef>
          </c:val>
          <c:extLst>
            <c:ext xmlns:c16="http://schemas.microsoft.com/office/drawing/2014/chart" uri="{C3380CC4-5D6E-409C-BE32-E72D297353CC}">
              <c16:uniqueId val="{00000013-C1F1-404C-BB03-88BAE8FDE582}"/>
            </c:ext>
          </c:extLst>
        </c:ser>
        <c:dLbls>
          <c:showLegendKey val="0"/>
          <c:showVal val="0"/>
          <c:showCatName val="0"/>
          <c:showSerName val="0"/>
          <c:showPercent val="0"/>
          <c:showBubbleSize val="0"/>
        </c:dLbls>
        <c:gapWidth val="150"/>
        <c:overlap val="100"/>
        <c:axId val="1510065775"/>
        <c:axId val="1410693295"/>
      </c:barChart>
      <c:scatterChart>
        <c:scatterStyle val="lineMarker"/>
        <c:varyColors val="0"/>
        <c:ser>
          <c:idx val="20"/>
          <c:order val="20"/>
          <c:tx>
            <c:v> </c:v>
          </c:tx>
          <c:spPr>
            <a:ln w="28575" cap="rnd">
              <a:noFill/>
              <a:round/>
            </a:ln>
            <a:effectLst/>
          </c:spPr>
          <c:marker>
            <c:symbol val="none"/>
          </c:marker>
          <c:dLbls>
            <c:dLbl>
              <c:idx val="0"/>
              <c:layout>
                <c:manualLayout>
                  <c:x val="-8.8622885110908128E-2"/>
                  <c:y val="-4.0659059966498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05-40C3-B846-1867D1CC101E}"/>
                </c:ext>
              </c:extLst>
            </c:dLbl>
            <c:dLbl>
              <c:idx val="1"/>
              <c:layout>
                <c:manualLayout>
                  <c:x val="-6.8574536588236049E-2"/>
                  <c:y val="-3.12653326094492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05-40C3-B846-1867D1CC101E}"/>
                </c:ext>
              </c:extLst>
            </c:dLbl>
            <c:dLbl>
              <c:idx val="2"/>
              <c:layout>
                <c:manualLayout>
                  <c:x val="-4.6703610927139247E-2"/>
                  <c:y val="-3.439657506179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05-40C3-B846-1867D1CC101E}"/>
                </c:ext>
              </c:extLst>
            </c:dLbl>
            <c:dLbl>
              <c:idx val="3"/>
              <c:layout>
                <c:manualLayout>
                  <c:x val="-3.0300416681316715E-2"/>
                  <c:y val="-3.439657506179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05-40C3-B846-1867D1CC101E}"/>
                </c:ext>
              </c:extLst>
            </c:dLbl>
            <c:dLbl>
              <c:idx val="4"/>
              <c:layout>
                <c:manualLayout>
                  <c:x val="-6.5996097689362482E-3"/>
                  <c:y val="-3.7887996065058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05-40C3-B846-1867D1CC101E}"/>
                </c:ext>
              </c:extLst>
            </c:dLbl>
            <c:dLbl>
              <c:idx val="5"/>
              <c:layout>
                <c:manualLayout>
                  <c:x val="1.1606012557292161E-2"/>
                  <c:y val="-3.78879960650589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05-40C3-B846-1867D1CC10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data'!$D$31:$I$31</c:f>
              <c:numCache>
                <c:formatCode>General</c:formatCode>
                <c:ptCount val="6"/>
                <c:pt idx="0">
                  <c:v>2019</c:v>
                </c:pt>
                <c:pt idx="1">
                  <c:v>2020</c:v>
                </c:pt>
                <c:pt idx="2">
                  <c:v>2021</c:v>
                </c:pt>
                <c:pt idx="3">
                  <c:v>2022</c:v>
                </c:pt>
                <c:pt idx="4">
                  <c:v>2023</c:v>
                </c:pt>
                <c:pt idx="5">
                  <c:v>2024</c:v>
                </c:pt>
              </c:numCache>
            </c:numRef>
          </c:xVal>
          <c:yVal>
            <c:numRef>
              <c:f>'Chart data'!$D$53:$I$53</c:f>
              <c:numCache>
                <c:formatCode>0</c:formatCode>
                <c:ptCount val="6"/>
                <c:pt idx="0">
                  <c:v>26922.966880960685</c:v>
                </c:pt>
                <c:pt idx="1">
                  <c:v>23818.49638720047</c:v>
                </c:pt>
                <c:pt idx="2">
                  <c:v>26774.253247130546</c:v>
                </c:pt>
                <c:pt idx="3">
                  <c:v>25879.925133421653</c:v>
                </c:pt>
                <c:pt idx="4">
                  <c:v>24904.194008209826</c:v>
                </c:pt>
                <c:pt idx="5">
                  <c:v>25852.302313639157</c:v>
                </c:pt>
              </c:numCache>
            </c:numRef>
          </c:yVal>
          <c:smooth val="0"/>
          <c:extLst>
            <c:ext xmlns:c16="http://schemas.microsoft.com/office/drawing/2014/chart" uri="{C3380CC4-5D6E-409C-BE32-E72D297353CC}">
              <c16:uniqueId val="{00000014-C1F1-404C-BB03-88BAE8FDE582}"/>
            </c:ext>
          </c:extLst>
        </c:ser>
        <c:dLbls>
          <c:showLegendKey val="0"/>
          <c:showVal val="0"/>
          <c:showCatName val="0"/>
          <c:showSerName val="0"/>
          <c:showPercent val="0"/>
          <c:showBubbleSize val="0"/>
        </c:dLbls>
        <c:axId val="972275407"/>
        <c:axId val="972259535"/>
      </c:scatterChart>
      <c:catAx>
        <c:axId val="15100657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410693295"/>
        <c:crosses val="autoZero"/>
        <c:auto val="1"/>
        <c:lblAlgn val="ctr"/>
        <c:lblOffset val="100"/>
        <c:noMultiLvlLbl val="0"/>
      </c:catAx>
      <c:valAx>
        <c:axId val="1410693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r>
                  <a:rPr lang="en-GB"/>
                  <a:t>Tonnes CO</a:t>
                </a:r>
                <a:r>
                  <a:rPr lang="en-GB" baseline="-25000"/>
                  <a:t>2</a:t>
                </a:r>
                <a:r>
                  <a:rPr lang="en-GB"/>
                  <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crossAx val="1510065775"/>
        <c:crosses val="autoZero"/>
        <c:crossBetween val="between"/>
      </c:valAx>
      <c:valAx>
        <c:axId val="972259535"/>
        <c:scaling>
          <c:orientation val="minMax"/>
          <c:min val="0"/>
        </c:scaling>
        <c:delete val="1"/>
        <c:axPos val="r"/>
        <c:numFmt formatCode="0" sourceLinked="1"/>
        <c:majorTickMark val="out"/>
        <c:minorTickMark val="none"/>
        <c:tickLblPos val="nextTo"/>
        <c:crossAx val="972275407"/>
        <c:crosses val="max"/>
        <c:crossBetween val="midCat"/>
      </c:valAx>
      <c:valAx>
        <c:axId val="972275407"/>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Segoe UI" panose="020B0502040204020203" pitchFamily="34" charset="0"/>
                <a:ea typeface="+mn-ea"/>
                <a:cs typeface="Segoe UI" panose="020B0502040204020203" pitchFamily="34" charset="0"/>
              </a:defRPr>
            </a:pPr>
            <a:endParaRPr lang="en-US"/>
          </a:p>
        </c:txPr>
        <c:crossAx val="972259535"/>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387350</xdr:colOff>
      <xdr:row>0</xdr:row>
      <xdr:rowOff>0</xdr:rowOff>
    </xdr:from>
    <xdr:to>
      <xdr:col>3</xdr:col>
      <xdr:colOff>2197100</xdr:colOff>
      <xdr:row>1</xdr:row>
      <xdr:rowOff>111238</xdr:rowOff>
    </xdr:to>
    <xdr:pic>
      <xdr:nvPicPr>
        <xdr:cNvPr id="2" name="Picture 1">
          <a:extLst>
            <a:ext uri="{FF2B5EF4-FFF2-40B4-BE49-F238E27FC236}">
              <a16:creationId xmlns:a16="http://schemas.microsoft.com/office/drawing/2014/main" id="{A7E79C32-2DE6-44D4-80C7-BE684060A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22250" y="0"/>
          <a:ext cx="1714500" cy="606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387350</xdr:colOff>
      <xdr:row>0</xdr:row>
      <xdr:rowOff>0</xdr:rowOff>
    </xdr:from>
    <xdr:ext cx="1816553" cy="606538"/>
    <xdr:pic>
      <xdr:nvPicPr>
        <xdr:cNvPr id="3" name="Picture 2">
          <a:extLst>
            <a:ext uri="{FF2B5EF4-FFF2-40B4-BE49-F238E27FC236}">
              <a16:creationId xmlns:a16="http://schemas.microsoft.com/office/drawing/2014/main" id="{93773670-DD36-4188-8F77-14A629FCE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12800" y="0"/>
          <a:ext cx="1816553" cy="60653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7</xdr:col>
      <xdr:colOff>335643</xdr:colOff>
      <xdr:row>0</xdr:row>
      <xdr:rowOff>9071</xdr:rowOff>
    </xdr:from>
    <xdr:ext cx="1868714" cy="612888"/>
    <xdr:pic>
      <xdr:nvPicPr>
        <xdr:cNvPr id="3" name="Picture 2">
          <a:extLst>
            <a:ext uri="{FF2B5EF4-FFF2-40B4-BE49-F238E27FC236}">
              <a16:creationId xmlns:a16="http://schemas.microsoft.com/office/drawing/2014/main" id="{3478420D-FEDE-45DF-B29E-E5ED79E05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19843" y="9071"/>
          <a:ext cx="1868714" cy="61288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335643</xdr:colOff>
      <xdr:row>0</xdr:row>
      <xdr:rowOff>9071</xdr:rowOff>
    </xdr:from>
    <xdr:ext cx="1870376" cy="612888"/>
    <xdr:pic>
      <xdr:nvPicPr>
        <xdr:cNvPr id="3" name="Picture 2">
          <a:extLst>
            <a:ext uri="{FF2B5EF4-FFF2-40B4-BE49-F238E27FC236}">
              <a16:creationId xmlns:a16="http://schemas.microsoft.com/office/drawing/2014/main" id="{0DD488ED-2974-4C58-8457-1CA5A97E65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34443" y="9071"/>
          <a:ext cx="1870376" cy="61288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830629</xdr:colOff>
      <xdr:row>4</xdr:row>
      <xdr:rowOff>57150</xdr:rowOff>
    </xdr:from>
    <xdr:to>
      <xdr:col>5</xdr:col>
      <xdr:colOff>1190624</xdr:colOff>
      <xdr:row>18</xdr:row>
      <xdr:rowOff>219075</xdr:rowOff>
    </xdr:to>
    <xdr:graphicFrame macro="">
      <xdr:nvGraphicFramePr>
        <xdr:cNvPr id="4" name="Chart 3">
          <a:extLst>
            <a:ext uri="{FF2B5EF4-FFF2-40B4-BE49-F238E27FC236}">
              <a16:creationId xmlns:a16="http://schemas.microsoft.com/office/drawing/2014/main" id="{4189DA7A-C986-4567-AF60-A8A50EAAA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19</xdr:row>
      <xdr:rowOff>26988</xdr:rowOff>
    </xdr:from>
    <xdr:to>
      <xdr:col>2</xdr:col>
      <xdr:colOff>761999</xdr:colOff>
      <xdr:row>33</xdr:row>
      <xdr:rowOff>0</xdr:rowOff>
    </xdr:to>
    <xdr:graphicFrame macro="">
      <xdr:nvGraphicFramePr>
        <xdr:cNvPr id="5" name="Chart 4">
          <a:extLst>
            <a:ext uri="{FF2B5EF4-FFF2-40B4-BE49-F238E27FC236}">
              <a16:creationId xmlns:a16="http://schemas.microsoft.com/office/drawing/2014/main" id="{3CFEF036-94E3-4608-BBD4-A7981E726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830629</xdr:colOff>
      <xdr:row>19</xdr:row>
      <xdr:rowOff>26988</xdr:rowOff>
    </xdr:from>
    <xdr:to>
      <xdr:col>5</xdr:col>
      <xdr:colOff>1190624</xdr:colOff>
      <xdr:row>33</xdr:row>
      <xdr:rowOff>0</xdr:rowOff>
    </xdr:to>
    <xdr:graphicFrame macro="">
      <xdr:nvGraphicFramePr>
        <xdr:cNvPr id="6" name="Chart 5">
          <a:extLst>
            <a:ext uri="{FF2B5EF4-FFF2-40B4-BE49-F238E27FC236}">
              <a16:creationId xmlns:a16="http://schemas.microsoft.com/office/drawing/2014/main" id="{E04A3BF7-45BD-46D4-ACB3-D8D06F681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361950</xdr:colOff>
      <xdr:row>4</xdr:row>
      <xdr:rowOff>57150</xdr:rowOff>
    </xdr:from>
    <xdr:to>
      <xdr:col>2</xdr:col>
      <xdr:colOff>761999</xdr:colOff>
      <xdr:row>18</xdr:row>
      <xdr:rowOff>219075</xdr:rowOff>
    </xdr:to>
    <xdr:graphicFrame macro="">
      <xdr:nvGraphicFramePr>
        <xdr:cNvPr id="10" name="Chart 9">
          <a:extLst>
            <a:ext uri="{FF2B5EF4-FFF2-40B4-BE49-F238E27FC236}">
              <a16:creationId xmlns:a16="http://schemas.microsoft.com/office/drawing/2014/main" id="{27155473-28D3-40B0-BA91-0055AFF46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361950</xdr:colOff>
      <xdr:row>33</xdr:row>
      <xdr:rowOff>85725</xdr:rowOff>
    </xdr:from>
    <xdr:to>
      <xdr:col>2</xdr:col>
      <xdr:colOff>761999</xdr:colOff>
      <xdr:row>48</xdr:row>
      <xdr:rowOff>0</xdr:rowOff>
    </xdr:to>
    <xdr:graphicFrame macro="">
      <xdr:nvGraphicFramePr>
        <xdr:cNvPr id="11" name="Chart 10">
          <a:extLst>
            <a:ext uri="{FF2B5EF4-FFF2-40B4-BE49-F238E27FC236}">
              <a16:creationId xmlns:a16="http://schemas.microsoft.com/office/drawing/2014/main" id="{C6A9646D-485C-4C18-B4F1-1A8796BD7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830629</xdr:colOff>
      <xdr:row>33</xdr:row>
      <xdr:rowOff>85725</xdr:rowOff>
    </xdr:from>
    <xdr:to>
      <xdr:col>5</xdr:col>
      <xdr:colOff>1190624</xdr:colOff>
      <xdr:row>48</xdr:row>
      <xdr:rowOff>0</xdr:rowOff>
    </xdr:to>
    <xdr:graphicFrame macro="">
      <xdr:nvGraphicFramePr>
        <xdr:cNvPr id="13" name="Chart 12">
          <a:extLst>
            <a:ext uri="{FF2B5EF4-FFF2-40B4-BE49-F238E27FC236}">
              <a16:creationId xmlns:a16="http://schemas.microsoft.com/office/drawing/2014/main" id="{0DB2BBC4-61EC-417D-92CD-569CEA22E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340176</xdr:colOff>
      <xdr:row>0</xdr:row>
      <xdr:rowOff>0</xdr:rowOff>
    </xdr:from>
    <xdr:ext cx="1806575" cy="609713"/>
    <xdr:pic>
      <xdr:nvPicPr>
        <xdr:cNvPr id="3" name="Picture 2">
          <a:extLst>
            <a:ext uri="{FF2B5EF4-FFF2-40B4-BE49-F238E27FC236}">
              <a16:creationId xmlns:a16="http://schemas.microsoft.com/office/drawing/2014/main" id="{907D1569-CAB0-4151-8A5E-8967E84FC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559140" y="0"/>
          <a:ext cx="1806575" cy="6097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ayslimited.sharepoint.com/Users/Andres%20Chang/OneDrive%20-%20CDP/2-Projects/2.1-SBT/2.1.8-Net-zero/2.1.8.2-Technical_development/methods%20development/NZE2021_AnnexA-intensities_ad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layslimited.sharepoint.com/personal/andres_chang_cdp_net/Documents/2-Projects/2.1-SBT/2.1.8-Net-zero/2.1.8.2-Technical_development/methods%20development/1-Primary_resources/1.2-Standards_methods/SBTi/SBTi%20Tools/SDA%20tool/Target%20Validation%20Tool%20v1.7.xlsx?AD55BCDF" TargetMode="External"/><Relationship Id="rId1" Type="http://schemas.openxmlformats.org/officeDocument/2006/relationships/externalLinkPath" Target="file:///\\AD55BCDF\Target%20Validation%20Tool%20v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Understanding energy balances"/>
      <sheetName val="World_Balance"/>
      <sheetName val="World_TFC"/>
      <sheetName val="World_Elec"/>
      <sheetName val="World_CO2"/>
      <sheetName val="World_Indic"/>
      <sheetName val="DataArrange"/>
      <sheetName val="TOOL"/>
      <sheetName val="Lists"/>
      <sheetName val="Calculations"/>
      <sheetName val="de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5">
          <cell r="D15" t="str">
            <v>Cement</v>
          </cell>
        </row>
        <row r="18">
          <cell r="D18">
            <v>1000</v>
          </cell>
        </row>
        <row r="19">
          <cell r="D19">
            <v>1500</v>
          </cell>
        </row>
        <row r="20">
          <cell r="D20">
            <v>1000</v>
          </cell>
        </row>
        <row r="21">
          <cell r="D21">
            <v>500</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reening + History"/>
      <sheetName val="1. Target Details"/>
      <sheetName val="2. Validation Results"/>
      <sheetName val="3. Dashboard Summary"/>
      <sheetName val="Background Data"/>
      <sheetName val="Checks"/>
    </sheetNames>
    <sheetDataSet>
      <sheetData sheetId="0"/>
      <sheetData sheetId="1"/>
      <sheetData sheetId="2">
        <row r="23">
          <cell r="F23">
            <v>2015</v>
          </cell>
          <cell r="H23">
            <v>2030</v>
          </cell>
        </row>
      </sheetData>
      <sheetData sheetId="3">
        <row r="91">
          <cell r="C91">
            <v>60336</v>
          </cell>
        </row>
      </sheetData>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Custom 16">
    <a:dk1>
      <a:srgbClr val="000000"/>
    </a:dk1>
    <a:lt1>
      <a:sysClr val="window" lastClr="FFFFFF"/>
    </a:lt1>
    <a:dk2>
      <a:srgbClr val="000000"/>
    </a:dk2>
    <a:lt2>
      <a:srgbClr val="C3D69B"/>
    </a:lt2>
    <a:accent1>
      <a:srgbClr val="002060"/>
    </a:accent1>
    <a:accent2>
      <a:srgbClr val="C0504D"/>
    </a:accent2>
    <a:accent3>
      <a:srgbClr val="9BBB59"/>
    </a:accent3>
    <a:accent4>
      <a:srgbClr val="8064A2"/>
    </a:accent4>
    <a:accent5>
      <a:srgbClr val="002060"/>
    </a:accent5>
    <a:accent6>
      <a:srgbClr val="C3D69B"/>
    </a:accent6>
    <a:hlink>
      <a:srgbClr val="002060"/>
    </a:hlink>
    <a:folHlink>
      <a:srgbClr val="002060"/>
    </a:folHlink>
  </a:clrScheme>
  <a:fontScheme name="Frame">
    <a:maj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20000"/>
              <a:lumMod val="102000"/>
            </a:schemeClr>
          </a:gs>
          <a:gs pos="48000">
            <a:schemeClr val="phClr">
              <a:tint val="98000"/>
              <a:shade val="90000"/>
              <a:satMod val="110000"/>
              <a:lumMod val="103000"/>
            </a:schemeClr>
          </a:gs>
          <a:gs pos="100000">
            <a:schemeClr val="phClr">
              <a:tint val="98000"/>
              <a:shade val="80000"/>
              <a:satMod val="10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42D73-6BE7-4CCA-8482-006BD8CC93A3}">
  <sheetPr>
    <tabColor theme="2" tint="-0.749992370372631"/>
  </sheetPr>
  <dimension ref="A1:G30"/>
  <sheetViews>
    <sheetView tabSelected="1" zoomScaleNormal="100" workbookViewId="0">
      <selection activeCell="B15" sqref="B15"/>
    </sheetView>
  </sheetViews>
  <sheetFormatPr defaultColWidth="9.140625" defaultRowHeight="14.25" x14ac:dyDescent="0.25"/>
  <cols>
    <col min="1" max="1" width="2.7109375" style="11" customWidth="1"/>
    <col min="2" max="2" width="59" style="16" customWidth="1"/>
    <col min="3" max="4" width="37.140625" style="29" customWidth="1"/>
    <col min="5" max="5" width="2.7109375" style="11" customWidth="1"/>
    <col min="6" max="6" width="18.85546875" style="11" customWidth="1"/>
    <col min="7" max="16384" width="9.140625" style="11"/>
  </cols>
  <sheetData>
    <row r="1" spans="1:7" s="5" customFormat="1" ht="39" customHeight="1" x14ac:dyDescent="0.25">
      <c r="A1" s="2"/>
      <c r="B1" s="75" t="s">
        <v>0</v>
      </c>
      <c r="C1" s="4"/>
      <c r="D1" s="4"/>
      <c r="E1" s="2"/>
    </row>
    <row r="2" spans="1:7" s="8" customFormat="1" x14ac:dyDescent="0.25">
      <c r="A2" s="2"/>
      <c r="B2" s="6" t="s">
        <v>1</v>
      </c>
      <c r="C2" s="7"/>
      <c r="D2" s="7"/>
      <c r="E2" s="2"/>
    </row>
    <row r="3" spans="1:7" ht="8.25" customHeight="1" x14ac:dyDescent="0.25">
      <c r="A3" s="2"/>
      <c r="B3" s="9"/>
      <c r="C3" s="10"/>
      <c r="D3" s="10"/>
      <c r="E3" s="2"/>
    </row>
    <row r="4" spans="1:7" x14ac:dyDescent="0.25">
      <c r="A4" s="2"/>
      <c r="B4" s="12"/>
      <c r="C4" s="13"/>
      <c r="D4" s="13"/>
      <c r="E4" s="2"/>
    </row>
    <row r="5" spans="1:7" s="16" customFormat="1" ht="45.75" customHeight="1" x14ac:dyDescent="0.25">
      <c r="A5" s="2"/>
      <c r="B5" s="98" t="s">
        <v>2</v>
      </c>
      <c r="C5" s="98"/>
      <c r="D5" s="98"/>
      <c r="E5" s="2"/>
    </row>
    <row r="6" spans="1:7" ht="21.75" customHeight="1" x14ac:dyDescent="0.25">
      <c r="A6" s="2"/>
      <c r="B6" s="13"/>
      <c r="C6" s="13"/>
      <c r="D6" s="13"/>
      <c r="E6" s="2"/>
    </row>
    <row r="7" spans="1:7" ht="21.75" customHeight="1" x14ac:dyDescent="0.25">
      <c r="A7" s="2"/>
      <c r="B7" s="98" t="s">
        <v>3</v>
      </c>
      <c r="C7" s="98"/>
      <c r="D7" s="98"/>
      <c r="E7" s="2"/>
      <c r="F7" s="21"/>
      <c r="G7" s="22"/>
    </row>
    <row r="8" spans="1:7" ht="21.75" customHeight="1" x14ac:dyDescent="0.25">
      <c r="A8" s="2"/>
      <c r="B8" s="68" t="s">
        <v>4</v>
      </c>
      <c r="C8" s="13"/>
      <c r="D8" s="13"/>
      <c r="E8" s="2"/>
      <c r="F8" s="21"/>
      <c r="G8" s="22"/>
    </row>
    <row r="9" spans="1:7" ht="21.75" customHeight="1" x14ac:dyDescent="0.25">
      <c r="A9" s="2"/>
      <c r="B9" s="68" t="s">
        <v>5</v>
      </c>
      <c r="C9" s="13"/>
      <c r="D9" s="13"/>
      <c r="E9" s="2"/>
      <c r="F9" s="21"/>
      <c r="G9" s="22"/>
    </row>
    <row r="10" spans="1:7" ht="21.75" customHeight="1" x14ac:dyDescent="0.25">
      <c r="A10" s="2"/>
      <c r="B10" s="69" t="s">
        <v>6</v>
      </c>
      <c r="C10" s="13"/>
      <c r="D10" s="13"/>
      <c r="E10" s="2"/>
      <c r="F10" s="21"/>
      <c r="G10" s="22"/>
    </row>
    <row r="11" spans="1:7" ht="21.75" customHeight="1" x14ac:dyDescent="0.25">
      <c r="A11" s="2"/>
      <c r="B11" s="69" t="s">
        <v>7</v>
      </c>
      <c r="C11" s="13"/>
      <c r="D11" s="13"/>
      <c r="E11" s="2"/>
      <c r="F11" s="21"/>
      <c r="G11" s="22"/>
    </row>
    <row r="12" spans="1:7" ht="34.5" customHeight="1" x14ac:dyDescent="0.25">
      <c r="A12" s="2"/>
      <c r="B12" s="100" t="s">
        <v>8</v>
      </c>
      <c r="C12" s="100"/>
      <c r="D12" s="100"/>
      <c r="E12" s="2"/>
      <c r="F12" s="21"/>
      <c r="G12" s="22"/>
    </row>
    <row r="13" spans="1:7" ht="21.75" customHeight="1" x14ac:dyDescent="0.25">
      <c r="A13" s="2"/>
      <c r="B13" s="13"/>
      <c r="C13" s="13"/>
      <c r="D13" s="13"/>
      <c r="E13" s="2"/>
      <c r="F13" s="21"/>
      <c r="G13" s="22"/>
    </row>
    <row r="14" spans="1:7" ht="21.75" customHeight="1" x14ac:dyDescent="0.25">
      <c r="A14" s="2"/>
      <c r="B14" s="70" t="s">
        <v>162</v>
      </c>
      <c r="C14" s="13"/>
      <c r="D14" s="13"/>
      <c r="E14" s="2"/>
      <c r="F14" s="21"/>
      <c r="G14" s="22"/>
    </row>
    <row r="15" spans="1:7" ht="21.75" customHeight="1" x14ac:dyDescent="0.25">
      <c r="A15" s="2"/>
      <c r="B15" s="68" t="s">
        <v>9</v>
      </c>
      <c r="C15" s="13"/>
      <c r="D15" s="13"/>
      <c r="E15" s="2"/>
      <c r="F15" s="21"/>
      <c r="G15" s="22"/>
    </row>
    <row r="16" spans="1:7" ht="21.75" customHeight="1" x14ac:dyDescent="0.25">
      <c r="A16" s="2"/>
      <c r="B16" s="68" t="s">
        <v>10</v>
      </c>
      <c r="C16" s="13"/>
      <c r="D16" s="13"/>
      <c r="E16" s="2"/>
      <c r="F16" s="21"/>
      <c r="G16" s="22"/>
    </row>
    <row r="17" spans="1:7" ht="21.75" customHeight="1" x14ac:dyDescent="0.25">
      <c r="A17" s="2"/>
      <c r="B17" s="68" t="s">
        <v>11</v>
      </c>
      <c r="C17" s="13"/>
      <c r="D17" s="13"/>
      <c r="E17" s="2"/>
      <c r="F17" s="21"/>
      <c r="G17" s="22"/>
    </row>
    <row r="18" spans="1:7" ht="21.75" customHeight="1" x14ac:dyDescent="0.25">
      <c r="A18" s="2"/>
      <c r="B18" s="68" t="s">
        <v>150</v>
      </c>
      <c r="C18" s="13"/>
      <c r="D18" s="13"/>
      <c r="E18" s="2"/>
      <c r="F18" s="21"/>
      <c r="G18" s="22"/>
    </row>
    <row r="19" spans="1:7" ht="21.75" customHeight="1" x14ac:dyDescent="0.25">
      <c r="A19" s="2"/>
      <c r="B19" s="68" t="s">
        <v>149</v>
      </c>
      <c r="C19" s="13"/>
      <c r="D19" s="13"/>
      <c r="E19" s="2"/>
      <c r="F19" s="21"/>
      <c r="G19" s="22"/>
    </row>
    <row r="20" spans="1:7" ht="21.75" customHeight="1" x14ac:dyDescent="0.25">
      <c r="A20" s="2"/>
      <c r="B20" s="68"/>
      <c r="C20" s="13"/>
      <c r="D20" s="13"/>
      <c r="E20" s="2"/>
      <c r="F20" s="21"/>
      <c r="G20" s="22"/>
    </row>
    <row r="21" spans="1:7" ht="49.5" customHeight="1" x14ac:dyDescent="0.25">
      <c r="A21" s="2"/>
      <c r="B21" s="99" t="s">
        <v>12</v>
      </c>
      <c r="C21" s="99"/>
      <c r="D21" s="99"/>
      <c r="E21" s="2"/>
      <c r="F21" s="21"/>
      <c r="G21" s="22"/>
    </row>
    <row r="22" spans="1:7" x14ac:dyDescent="0.25">
      <c r="C22" s="31"/>
      <c r="D22" s="31"/>
    </row>
    <row r="23" spans="1:7" x14ac:dyDescent="0.25">
      <c r="C23" s="31"/>
      <c r="D23" s="31"/>
    </row>
    <row r="28" spans="1:7" x14ac:dyDescent="0.25">
      <c r="C28" s="31"/>
      <c r="D28" s="31"/>
    </row>
    <row r="29" spans="1:7" x14ac:dyDescent="0.25">
      <c r="C29" s="31"/>
      <c r="D29" s="31"/>
    </row>
    <row r="30" spans="1:7" x14ac:dyDescent="0.25">
      <c r="C30" s="31"/>
      <c r="D30" s="31"/>
    </row>
  </sheetData>
  <sheetProtection sheet="1" objects="1" scenarios="1"/>
  <mergeCells count="4">
    <mergeCell ref="B5:D5"/>
    <mergeCell ref="B7:D7"/>
    <mergeCell ref="B21:D21"/>
    <mergeCell ref="B12:D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D18-9CAA-4664-9B2D-D43E570D0DE8}">
  <sheetPr>
    <tabColor theme="4" tint="-0.499984740745262"/>
  </sheetPr>
  <dimension ref="A1:O48"/>
  <sheetViews>
    <sheetView topLeftCell="A15" zoomScale="85" zoomScaleNormal="85" workbookViewId="0">
      <selection activeCell="H20" sqref="H20"/>
    </sheetView>
  </sheetViews>
  <sheetFormatPr defaultColWidth="9.140625" defaultRowHeight="14.25" x14ac:dyDescent="0.25"/>
  <cols>
    <col min="1" max="1" width="2.7109375" style="11" customWidth="1"/>
    <col min="2" max="2" width="59" style="16" customWidth="1"/>
    <col min="3" max="8" width="31.5703125" style="29" customWidth="1"/>
    <col min="9" max="9" width="2.7109375" style="11" customWidth="1"/>
    <col min="10" max="10" width="18.85546875" style="11" customWidth="1"/>
    <col min="11" max="16384" width="9.140625" style="11"/>
  </cols>
  <sheetData>
    <row r="1" spans="1:15" s="5" customFormat="1" ht="39" customHeight="1" x14ac:dyDescent="0.25">
      <c r="A1" s="2"/>
      <c r="B1" s="75" t="s">
        <v>13</v>
      </c>
      <c r="C1" s="3"/>
      <c r="D1" s="3"/>
      <c r="E1" s="3"/>
      <c r="F1" s="4"/>
      <c r="G1" s="4"/>
      <c r="H1" s="4"/>
      <c r="I1" s="2"/>
    </row>
    <row r="2" spans="1:15" s="8" customFormat="1" ht="15" customHeight="1" x14ac:dyDescent="0.25">
      <c r="A2" s="2"/>
      <c r="B2" s="101" t="s">
        <v>14</v>
      </c>
      <c r="C2" s="101"/>
      <c r="D2" s="101"/>
      <c r="E2" s="101"/>
      <c r="F2" s="101"/>
      <c r="G2" s="7"/>
      <c r="H2" s="7"/>
      <c r="I2" s="2"/>
    </row>
    <row r="3" spans="1:15" ht="8.25" customHeight="1" x14ac:dyDescent="0.25">
      <c r="A3" s="2"/>
      <c r="B3" s="9"/>
      <c r="C3" s="10"/>
      <c r="D3" s="10"/>
      <c r="E3" s="10"/>
      <c r="F3" s="10"/>
      <c r="G3" s="10"/>
      <c r="H3" s="10"/>
      <c r="I3" s="2"/>
    </row>
    <row r="4" spans="1:15" x14ac:dyDescent="0.25">
      <c r="A4" s="2"/>
      <c r="B4" s="12"/>
      <c r="C4" s="13"/>
      <c r="D4" s="13"/>
      <c r="E4" s="13"/>
      <c r="F4" s="13"/>
      <c r="G4" s="13"/>
      <c r="H4" s="13"/>
      <c r="I4" s="2"/>
    </row>
    <row r="5" spans="1:15" s="16" customFormat="1" ht="45.75" customHeight="1" x14ac:dyDescent="0.25">
      <c r="A5" s="2"/>
      <c r="B5" s="14" t="s">
        <v>15</v>
      </c>
      <c r="C5" s="15" t="s">
        <v>16</v>
      </c>
      <c r="D5" s="15">
        <v>2020</v>
      </c>
      <c r="E5" s="15">
        <v>2021</v>
      </c>
      <c r="F5" s="15">
        <v>2022</v>
      </c>
      <c r="G5" s="15">
        <v>2023</v>
      </c>
      <c r="H5" s="15">
        <v>2024</v>
      </c>
      <c r="I5" s="2"/>
    </row>
    <row r="6" spans="1:15" ht="10.5" customHeight="1" x14ac:dyDescent="0.25">
      <c r="A6" s="2"/>
      <c r="B6" s="17"/>
      <c r="C6" s="18"/>
      <c r="D6" s="18"/>
      <c r="E6" s="18"/>
      <c r="F6" s="18"/>
      <c r="G6" s="18"/>
      <c r="H6" s="18"/>
      <c r="I6" s="2"/>
    </row>
    <row r="7" spans="1:15" ht="21.75" customHeight="1" x14ac:dyDescent="0.25">
      <c r="A7" s="2"/>
      <c r="B7" s="19" t="s">
        <v>17</v>
      </c>
      <c r="C7" s="20">
        <v>1410.0400816399999</v>
      </c>
      <c r="D7" s="20">
        <v>1249.8964132900001</v>
      </c>
      <c r="E7" s="20">
        <v>1329.5573053799999</v>
      </c>
      <c r="F7" s="20">
        <v>1222.9934663732001</v>
      </c>
      <c r="G7" s="20">
        <v>1066.6537451030274</v>
      </c>
      <c r="H7" s="20">
        <f>SUM('2. GHG Breakdown'!H8:H10)</f>
        <v>898.20889716700003</v>
      </c>
      <c r="I7" s="2"/>
      <c r="J7" s="21"/>
      <c r="K7" s="21"/>
      <c r="L7" s="21"/>
      <c r="M7" s="21"/>
      <c r="N7" s="21"/>
      <c r="O7" s="21"/>
    </row>
    <row r="8" spans="1:15" ht="21.75" customHeight="1" x14ac:dyDescent="0.25">
      <c r="A8" s="2"/>
      <c r="B8" s="17"/>
      <c r="C8" s="18"/>
      <c r="D8" s="18"/>
      <c r="E8" s="18"/>
      <c r="F8" s="18"/>
      <c r="G8" s="18"/>
      <c r="H8" s="18"/>
      <c r="I8" s="2"/>
      <c r="J8" s="21"/>
      <c r="K8" s="21"/>
      <c r="L8" s="21"/>
      <c r="M8" s="21"/>
      <c r="N8" s="21"/>
    </row>
    <row r="9" spans="1:15" ht="21.75" customHeight="1" x14ac:dyDescent="0.25">
      <c r="A9" s="2"/>
      <c r="B9" s="19" t="s">
        <v>18</v>
      </c>
      <c r="C9" s="20">
        <v>5321.4787692</v>
      </c>
      <c r="D9" s="20">
        <v>4848.5342449600003</v>
      </c>
      <c r="E9" s="20">
        <v>4579.0281370660005</v>
      </c>
      <c r="F9" s="20">
        <v>3964.648197774</v>
      </c>
      <c r="G9" s="20">
        <v>4280.227015395234</v>
      </c>
      <c r="H9" s="20">
        <f>'2. GHG Breakdown'!H13</f>
        <v>4314.7398788199998</v>
      </c>
      <c r="I9" s="2"/>
      <c r="J9" s="21"/>
      <c r="K9" s="21"/>
      <c r="L9" s="21"/>
      <c r="M9" s="21"/>
      <c r="N9" s="21"/>
    </row>
    <row r="10" spans="1:15" ht="21.75" customHeight="1" x14ac:dyDescent="0.25">
      <c r="A10" s="2"/>
      <c r="B10" s="19" t="s">
        <v>19</v>
      </c>
      <c r="C10" s="20">
        <v>5321.4787692</v>
      </c>
      <c r="D10" s="20">
        <v>4848.5342449600003</v>
      </c>
      <c r="E10" s="20">
        <v>4383.4933300000002</v>
      </c>
      <c r="F10" s="20">
        <v>3737.6685566931146</v>
      </c>
      <c r="G10" s="20">
        <v>4280.227015395234</v>
      </c>
      <c r="H10" s="20">
        <f>'2. GHG Breakdown'!H14</f>
        <v>936.81546370116382</v>
      </c>
      <c r="I10" s="2"/>
      <c r="J10" s="21"/>
      <c r="K10" s="21"/>
      <c r="L10" s="21"/>
      <c r="M10" s="21"/>
      <c r="N10" s="21"/>
    </row>
    <row r="11" spans="1:15" ht="21.75" customHeight="1" x14ac:dyDescent="0.25">
      <c r="A11" s="2"/>
      <c r="B11" s="17"/>
      <c r="C11" s="18"/>
      <c r="D11" s="18"/>
      <c r="E11" s="18"/>
      <c r="F11" s="18"/>
      <c r="G11" s="18"/>
      <c r="H11" s="18"/>
      <c r="I11" s="2"/>
      <c r="J11" s="21"/>
      <c r="K11" s="21"/>
      <c r="L11" s="21"/>
      <c r="M11" s="21"/>
      <c r="N11" s="21"/>
    </row>
    <row r="12" spans="1:15" ht="21.75" customHeight="1" x14ac:dyDescent="0.25">
      <c r="A12" s="2"/>
      <c r="B12" s="23" t="s">
        <v>20</v>
      </c>
      <c r="C12" s="24"/>
      <c r="D12" s="24"/>
      <c r="E12" s="24"/>
      <c r="F12" s="24"/>
      <c r="G12" s="39"/>
      <c r="H12" s="39"/>
      <c r="I12" s="2"/>
      <c r="J12" s="21"/>
      <c r="K12" s="21"/>
      <c r="L12" s="21"/>
      <c r="M12" s="21"/>
      <c r="N12" s="21"/>
    </row>
    <row r="13" spans="1:15" ht="21.75" customHeight="1" x14ac:dyDescent="0.25">
      <c r="A13" s="2"/>
      <c r="B13" s="19" t="s">
        <v>21</v>
      </c>
      <c r="C13" s="20">
        <v>19504.440814246453</v>
      </c>
      <c r="D13" s="20">
        <v>17401.826403762734</v>
      </c>
      <c r="E13" s="20">
        <v>19903.34920664817</v>
      </c>
      <c r="F13" s="20">
        <v>18310.998172713316</v>
      </c>
      <c r="G13" s="20">
        <f>'2. GHG Breakdown'!G17</f>
        <v>17996.880893887475</v>
      </c>
      <c r="H13" s="20">
        <f>'2. GHG Breakdown'!H17</f>
        <v>18908.982352873889</v>
      </c>
      <c r="I13" s="2"/>
      <c r="J13" s="21"/>
      <c r="K13" s="21"/>
      <c r="L13" s="21"/>
      <c r="M13" s="21"/>
      <c r="N13" s="21"/>
    </row>
    <row r="14" spans="1:15" ht="21.75" customHeight="1" x14ac:dyDescent="0.25">
      <c r="A14" s="2"/>
      <c r="B14" s="19" t="s">
        <v>22</v>
      </c>
      <c r="C14" s="20">
        <v>1062.4530443451602</v>
      </c>
      <c r="D14" s="20">
        <v>1062.4167325621802</v>
      </c>
      <c r="E14" s="20">
        <v>913.74183954450007</v>
      </c>
      <c r="F14" s="20">
        <v>1781.2854376660719</v>
      </c>
      <c r="G14" s="20">
        <f>'2. GHG Breakdown'!G40</f>
        <v>951.13278676350001</v>
      </c>
      <c r="H14" s="20">
        <f>'2. GHG Breakdown'!H40</f>
        <v>178.45301160000005</v>
      </c>
      <c r="I14" s="2"/>
      <c r="J14" s="21"/>
      <c r="K14" s="21"/>
      <c r="L14" s="21"/>
      <c r="M14" s="21"/>
      <c r="N14" s="21"/>
    </row>
    <row r="15" spans="1:15" ht="21.75" customHeight="1" x14ac:dyDescent="0.25">
      <c r="A15" s="2"/>
      <c r="B15" s="19" t="s">
        <v>23</v>
      </c>
      <c r="C15" s="20">
        <v>1523.4390985099999</v>
      </c>
      <c r="D15" s="20">
        <v>1377.34003508</v>
      </c>
      <c r="E15" s="20">
        <v>1961.112848933818</v>
      </c>
      <c r="F15" s="20">
        <v>1694.0865637990689</v>
      </c>
      <c r="G15" s="20">
        <f>'2. GHG Breakdown'!G41</f>
        <v>1624.5644195463658</v>
      </c>
      <c r="H15" s="20">
        <f>'2. GHG Breakdown'!H41</f>
        <v>2009.9823540403002</v>
      </c>
      <c r="I15" s="2"/>
      <c r="J15" s="21"/>
      <c r="K15" s="21"/>
      <c r="L15" s="21"/>
      <c r="M15" s="21"/>
      <c r="N15" s="21"/>
    </row>
    <row r="16" spans="1:15" ht="21.75" customHeight="1" x14ac:dyDescent="0.25">
      <c r="A16" s="2"/>
      <c r="B16" s="19" t="s">
        <v>24</v>
      </c>
      <c r="C16" s="20">
        <v>3733.544448341202</v>
      </c>
      <c r="D16" s="20">
        <v>2896.7118278200896</v>
      </c>
      <c r="E16" s="20">
        <v>2857.2706858331139</v>
      </c>
      <c r="F16" s="20">
        <v>2987.6923265255982</v>
      </c>
      <c r="G16" s="20">
        <f>'2. GHG Breakdown'!G45</f>
        <v>2736.5720090229252</v>
      </c>
      <c r="H16" s="20">
        <f>'2. GHG Breakdown'!H45</f>
        <v>3536.6864343686739</v>
      </c>
      <c r="I16" s="2"/>
      <c r="J16" s="21"/>
      <c r="K16" s="21"/>
      <c r="L16" s="21"/>
      <c r="M16" s="21"/>
      <c r="N16" s="21"/>
    </row>
    <row r="17" spans="1:14" ht="21.75" customHeight="1" x14ac:dyDescent="0.25">
      <c r="A17" s="2"/>
      <c r="B17" s="19" t="s">
        <v>25</v>
      </c>
      <c r="C17" s="20">
        <v>362.6859376598278</v>
      </c>
      <c r="D17" s="20">
        <v>373.30437939329971</v>
      </c>
      <c r="E17" s="20">
        <v>411.28524830604647</v>
      </c>
      <c r="F17" s="20">
        <v>384.97479380955895</v>
      </c>
      <c r="G17" s="20">
        <f>'2. GHG Breakdown'!G51</f>
        <v>855.1148366544154</v>
      </c>
      <c r="H17" s="20">
        <f>'2. GHG Breakdown'!H51</f>
        <v>569.03794780100986</v>
      </c>
      <c r="I17" s="2"/>
      <c r="J17" s="21"/>
      <c r="K17" s="92"/>
      <c r="L17" s="21"/>
      <c r="M17" s="21"/>
      <c r="N17" s="21"/>
    </row>
    <row r="18" spans="1:14" ht="21.75" customHeight="1" x14ac:dyDescent="0.25">
      <c r="A18" s="2"/>
      <c r="B18" s="19" t="s">
        <v>26</v>
      </c>
      <c r="C18" s="20">
        <v>15.530634254326873</v>
      </c>
      <c r="D18" s="20">
        <v>7.9210911471726693</v>
      </c>
      <c r="E18" s="20">
        <v>7.0656044823343986</v>
      </c>
      <c r="F18" s="20">
        <v>15.863855440005079</v>
      </c>
      <c r="G18" s="20">
        <f>'2. GHG Breakdown'!G54</f>
        <v>18.607133043919077</v>
      </c>
      <c r="H18" s="20">
        <f>'2. GHG Breakdown'!H54</f>
        <v>13.559241735629877</v>
      </c>
      <c r="I18" s="2"/>
      <c r="J18" s="21"/>
      <c r="K18" s="21"/>
      <c r="L18" s="21"/>
      <c r="M18" s="21"/>
      <c r="N18" s="21"/>
    </row>
    <row r="19" spans="1:14" ht="21.75" customHeight="1" x14ac:dyDescent="0.25">
      <c r="A19" s="2"/>
      <c r="B19" s="19" t="s">
        <v>27</v>
      </c>
      <c r="C19" s="20">
        <v>644.68842776371355</v>
      </c>
      <c r="D19" s="20">
        <v>619.42753143499976</v>
      </c>
      <c r="E19" s="20">
        <v>623.52132882256296</v>
      </c>
      <c r="F19" s="20">
        <v>621.86693600803017</v>
      </c>
      <c r="G19" s="20">
        <f>'2. GHG Breakdown'!G55</f>
        <v>625.41163088331223</v>
      </c>
      <c r="H19" s="20">
        <f>'2. GHG Breakdown'!H55</f>
        <v>541.43218024965563</v>
      </c>
      <c r="I19" s="2"/>
      <c r="J19" s="21"/>
      <c r="K19" s="21"/>
      <c r="L19" s="21"/>
      <c r="M19" s="21"/>
      <c r="N19" s="21"/>
    </row>
    <row r="20" spans="1:14" ht="21.75" customHeight="1" x14ac:dyDescent="0.25">
      <c r="A20" s="2"/>
      <c r="B20" s="19" t="s">
        <v>28</v>
      </c>
      <c r="C20" s="20">
        <v>76.184475840000005</v>
      </c>
      <c r="D20" s="20">
        <v>79.548385999999994</v>
      </c>
      <c r="E20" s="20">
        <v>96.90648456000001</v>
      </c>
      <c r="F20" s="20">
        <v>83.157047460000001</v>
      </c>
      <c r="G20" s="20">
        <f>'2. GHG Breakdown'!G56</f>
        <v>95.910298407915434</v>
      </c>
      <c r="H20" s="20">
        <f>'2. GHG Breakdown'!H56</f>
        <v>94.168790970000003</v>
      </c>
      <c r="I20" s="2"/>
      <c r="J20" s="21"/>
      <c r="K20" s="21"/>
      <c r="L20" s="21"/>
      <c r="M20" s="21"/>
      <c r="N20" s="21"/>
    </row>
    <row r="21" spans="1:14" ht="21.75" customHeight="1" x14ac:dyDescent="0.25">
      <c r="A21" s="2"/>
      <c r="B21" s="19" t="s">
        <v>29</v>
      </c>
      <c r="C21" s="20">
        <v>0</v>
      </c>
      <c r="D21" s="20">
        <v>0</v>
      </c>
      <c r="E21" s="20">
        <v>0</v>
      </c>
      <c r="F21" s="20">
        <v>0</v>
      </c>
      <c r="G21" s="20">
        <f>'2. GHG Breakdown'!G57</f>
        <v>0</v>
      </c>
      <c r="H21" s="20">
        <f>'2. GHG Breakdown'!H57</f>
        <v>0</v>
      </c>
      <c r="I21" s="2"/>
      <c r="J21" s="21"/>
      <c r="K21" s="21"/>
      <c r="L21" s="21"/>
      <c r="M21" s="21"/>
      <c r="N21" s="21"/>
    </row>
    <row r="22" spans="1:14" ht="21.75" customHeight="1" x14ac:dyDescent="0.25">
      <c r="A22" s="2"/>
      <c r="B22" s="19" t="s">
        <v>30</v>
      </c>
      <c r="C22" s="20" t="s">
        <v>31</v>
      </c>
      <c r="D22" s="25" t="s">
        <v>31</v>
      </c>
      <c r="E22" s="25" t="s">
        <v>31</v>
      </c>
      <c r="F22" s="25" t="s">
        <v>31</v>
      </c>
      <c r="G22" s="25" t="s">
        <v>31</v>
      </c>
      <c r="H22" s="25" t="s">
        <v>31</v>
      </c>
      <c r="I22" s="2"/>
      <c r="J22" s="21"/>
      <c r="K22" s="21"/>
      <c r="L22" s="21"/>
      <c r="M22" s="21"/>
      <c r="N22" s="21"/>
    </row>
    <row r="23" spans="1:14" ht="21.75" customHeight="1" x14ac:dyDescent="0.25">
      <c r="A23" s="2"/>
      <c r="B23" s="19" t="s">
        <v>32</v>
      </c>
      <c r="C23" s="20" t="s">
        <v>31</v>
      </c>
      <c r="D23" s="25" t="s">
        <v>31</v>
      </c>
      <c r="E23" s="25" t="s">
        <v>31</v>
      </c>
      <c r="F23" s="25" t="s">
        <v>31</v>
      </c>
      <c r="G23" s="25" t="s">
        <v>31</v>
      </c>
      <c r="H23" s="25" t="s">
        <v>31</v>
      </c>
      <c r="I23" s="2"/>
      <c r="J23" s="21"/>
      <c r="K23" s="21"/>
      <c r="L23" s="21"/>
      <c r="M23" s="21"/>
      <c r="N23" s="21"/>
    </row>
    <row r="24" spans="1:14" ht="21.75" customHeight="1" x14ac:dyDescent="0.25">
      <c r="A24" s="2"/>
      <c r="B24" s="26" t="s">
        <v>33</v>
      </c>
      <c r="C24" s="20" t="s">
        <v>31</v>
      </c>
      <c r="D24" s="25" t="s">
        <v>31</v>
      </c>
      <c r="E24" s="25" t="s">
        <v>31</v>
      </c>
      <c r="F24" s="25" t="s">
        <v>31</v>
      </c>
      <c r="G24" s="25" t="s">
        <v>31</v>
      </c>
      <c r="H24" s="25" t="s">
        <v>31</v>
      </c>
      <c r="I24" s="2"/>
      <c r="J24" s="21"/>
      <c r="K24" s="21"/>
      <c r="L24" s="21"/>
      <c r="M24" s="21"/>
      <c r="N24" s="21"/>
    </row>
    <row r="25" spans="1:14" ht="21.75" customHeight="1" x14ac:dyDescent="0.25">
      <c r="A25" s="2"/>
      <c r="B25" s="26" t="s">
        <v>34</v>
      </c>
      <c r="C25" s="20" t="s">
        <v>31</v>
      </c>
      <c r="D25" s="25" t="s">
        <v>31</v>
      </c>
      <c r="E25" s="25" t="s">
        <v>31</v>
      </c>
      <c r="F25" s="25" t="s">
        <v>31</v>
      </c>
      <c r="G25" s="25" t="s">
        <v>31</v>
      </c>
      <c r="H25" s="25" t="s">
        <v>31</v>
      </c>
      <c r="I25" s="2"/>
      <c r="J25" s="21"/>
      <c r="K25" s="21"/>
      <c r="L25" s="21"/>
      <c r="M25" s="21"/>
      <c r="N25" s="21"/>
    </row>
    <row r="26" spans="1:14" ht="21.75" customHeight="1" x14ac:dyDescent="0.25">
      <c r="A26" s="2"/>
      <c r="B26" s="19" t="s">
        <v>35</v>
      </c>
      <c r="C26" s="20">
        <v>0</v>
      </c>
      <c r="D26" s="91">
        <v>0</v>
      </c>
      <c r="E26" s="91">
        <v>0</v>
      </c>
      <c r="F26" s="91">
        <v>0</v>
      </c>
      <c r="G26" s="91">
        <v>0</v>
      </c>
      <c r="H26" s="91">
        <v>0</v>
      </c>
      <c r="I26" s="2"/>
      <c r="J26" s="21"/>
      <c r="K26" s="21"/>
      <c r="L26" s="21"/>
      <c r="M26" s="21"/>
      <c r="N26" s="21"/>
    </row>
    <row r="27" spans="1:14" ht="21.75" customHeight="1" x14ac:dyDescent="0.25">
      <c r="A27" s="2"/>
      <c r="B27" s="19" t="s">
        <v>36</v>
      </c>
      <c r="C27" s="20" t="s">
        <v>31</v>
      </c>
      <c r="D27" s="25" t="s">
        <v>31</v>
      </c>
      <c r="E27" s="25" t="s">
        <v>31</v>
      </c>
      <c r="F27" s="25" t="s">
        <v>31</v>
      </c>
      <c r="G27" s="25" t="s">
        <v>31</v>
      </c>
      <c r="H27" s="25" t="s">
        <v>31</v>
      </c>
      <c r="I27" s="2"/>
      <c r="J27" s="21"/>
      <c r="K27" s="21"/>
      <c r="L27" s="21"/>
      <c r="M27" s="21"/>
      <c r="N27" s="21"/>
    </row>
    <row r="28" spans="1:14" ht="21.75" customHeight="1" x14ac:dyDescent="0.25">
      <c r="A28" s="2"/>
      <c r="B28" s="19" t="s">
        <v>37</v>
      </c>
      <c r="C28" s="20" t="s">
        <v>31</v>
      </c>
      <c r="D28" s="25" t="s">
        <v>31</v>
      </c>
      <c r="E28" s="25" t="s">
        <v>31</v>
      </c>
      <c r="F28" s="25" t="s">
        <v>31</v>
      </c>
      <c r="G28" s="25" t="s">
        <v>31</v>
      </c>
      <c r="H28" s="25" t="s">
        <v>31</v>
      </c>
      <c r="I28" s="2"/>
      <c r="J28" s="21"/>
      <c r="K28" s="21"/>
      <c r="L28" s="21"/>
      <c r="M28" s="21"/>
      <c r="N28" s="21"/>
    </row>
    <row r="29" spans="1:14" ht="21.75" customHeight="1" x14ac:dyDescent="0.25">
      <c r="A29" s="2"/>
      <c r="B29" s="19" t="s">
        <v>38</v>
      </c>
      <c r="C29" s="20" t="s">
        <v>31</v>
      </c>
      <c r="D29" s="25" t="s">
        <v>31</v>
      </c>
      <c r="E29" s="25" t="s">
        <v>31</v>
      </c>
      <c r="F29" s="25" t="s">
        <v>31</v>
      </c>
      <c r="G29" s="25" t="s">
        <v>31</v>
      </c>
      <c r="H29" s="25" t="s">
        <v>31</v>
      </c>
      <c r="I29" s="2"/>
      <c r="J29" s="21"/>
      <c r="K29" s="21"/>
      <c r="L29" s="21"/>
      <c r="M29" s="21"/>
      <c r="N29" s="21"/>
    </row>
    <row r="30" spans="1:14" ht="15" thickBot="1" x14ac:dyDescent="0.3">
      <c r="A30" s="2"/>
      <c r="B30" s="17"/>
      <c r="C30" s="18"/>
      <c r="D30" s="18"/>
      <c r="E30" s="18"/>
      <c r="F30" s="18"/>
      <c r="G30" s="18"/>
      <c r="H30" s="18"/>
      <c r="I30" s="2"/>
      <c r="J30" s="21"/>
      <c r="K30" s="21"/>
      <c r="L30" s="21"/>
      <c r="M30" s="21"/>
      <c r="N30" s="21"/>
    </row>
    <row r="31" spans="1:14" ht="21.75" customHeight="1" x14ac:dyDescent="0.25">
      <c r="A31" s="2"/>
      <c r="B31" s="27" t="s">
        <v>39</v>
      </c>
      <c r="C31" s="20">
        <v>6731.5188508399997</v>
      </c>
      <c r="D31" s="20">
        <v>6098.4306582500003</v>
      </c>
      <c r="E31" s="20">
        <v>5908.5854424460003</v>
      </c>
      <c r="F31" s="20">
        <v>5187.6416641472006</v>
      </c>
      <c r="G31" s="20">
        <f>SUM(G7,G9)</f>
        <v>5346.8807604982612</v>
      </c>
      <c r="H31" s="20">
        <f>SUM(H7,H9)</f>
        <v>5212.9487759869999</v>
      </c>
      <c r="I31" s="2"/>
      <c r="J31" s="21"/>
      <c r="K31" s="21"/>
      <c r="L31" s="21"/>
      <c r="M31" s="21"/>
      <c r="N31" s="21"/>
    </row>
    <row r="32" spans="1:14" ht="21.75" customHeight="1" x14ac:dyDescent="0.25">
      <c r="A32" s="2"/>
      <c r="B32" s="28" t="s">
        <v>40</v>
      </c>
      <c r="C32" s="20">
        <v>6731.5188508399997</v>
      </c>
      <c r="D32" s="20">
        <v>6098.4306582500003</v>
      </c>
      <c r="E32" s="20">
        <v>5713.0506353800001</v>
      </c>
      <c r="F32" s="20">
        <v>4960.6620230663148</v>
      </c>
      <c r="G32" s="20">
        <f>SUM(G7,G10)</f>
        <v>5346.8807604982612</v>
      </c>
      <c r="H32" s="20">
        <f>SUM(H7,H10)</f>
        <v>1835.024360868164</v>
      </c>
      <c r="I32" s="2"/>
      <c r="J32" s="21"/>
      <c r="K32" s="21"/>
      <c r="L32" s="21"/>
      <c r="M32" s="21"/>
      <c r="N32" s="21"/>
    </row>
    <row r="33" spans="1:14" ht="21.75" customHeight="1" x14ac:dyDescent="0.25">
      <c r="A33" s="2"/>
      <c r="B33" s="28" t="s">
        <v>41</v>
      </c>
      <c r="C33" s="20">
        <f t="shared" ref="C33:H33" si="0">SUM(C13:C20)</f>
        <v>26922.966880960685</v>
      </c>
      <c r="D33" s="20">
        <f t="shared" si="0"/>
        <v>23818.49638720047</v>
      </c>
      <c r="E33" s="20">
        <f t="shared" si="0"/>
        <v>26774.253247130546</v>
      </c>
      <c r="F33" s="20">
        <f t="shared" si="0"/>
        <v>25879.925133421653</v>
      </c>
      <c r="G33" s="20">
        <f t="shared" si="0"/>
        <v>24904.194008209826</v>
      </c>
      <c r="H33" s="20">
        <f t="shared" si="0"/>
        <v>25852.302313639164</v>
      </c>
      <c r="I33" s="2"/>
      <c r="J33" s="21"/>
      <c r="K33" s="21"/>
      <c r="L33" s="21"/>
      <c r="M33" s="21"/>
      <c r="N33" s="21"/>
    </row>
    <row r="34" spans="1:14" ht="21.75" customHeight="1" x14ac:dyDescent="0.25">
      <c r="A34" s="2"/>
      <c r="B34" s="28" t="s">
        <v>42</v>
      </c>
      <c r="C34" s="20">
        <v>33654.485731800683</v>
      </c>
      <c r="D34" s="20">
        <v>29916.927045450469</v>
      </c>
      <c r="E34" s="20">
        <v>32682.838689576547</v>
      </c>
      <c r="F34" s="20">
        <v>31067.566797568856</v>
      </c>
      <c r="G34" s="20">
        <v>30251.074768708088</v>
      </c>
      <c r="H34" s="20">
        <f>SUM(H31,H33)</f>
        <v>31065.251089626163</v>
      </c>
      <c r="I34" s="2"/>
      <c r="J34" s="21"/>
      <c r="K34" s="21"/>
      <c r="L34" s="21"/>
      <c r="M34" s="21"/>
      <c r="N34" s="21"/>
    </row>
    <row r="35" spans="1:14" ht="21.75" customHeight="1" x14ac:dyDescent="0.25">
      <c r="A35" s="2"/>
      <c r="B35" s="28" t="s">
        <v>43</v>
      </c>
      <c r="C35" s="20">
        <v>33654.485731800683</v>
      </c>
      <c r="D35" s="20">
        <v>29916.927045450469</v>
      </c>
      <c r="E35" s="20">
        <v>32487.303882510547</v>
      </c>
      <c r="F35" s="20">
        <v>30840.587156487967</v>
      </c>
      <c r="G35" s="20">
        <v>30251.074768708088</v>
      </c>
      <c r="H35" s="20">
        <f>SUM(H32,H33)</f>
        <v>27687.326674507327</v>
      </c>
      <c r="I35" s="2"/>
      <c r="J35" s="21"/>
      <c r="K35" s="21"/>
      <c r="L35" s="21"/>
      <c r="M35" s="21"/>
      <c r="N35" s="21"/>
    </row>
    <row r="36" spans="1:14" x14ac:dyDescent="0.25">
      <c r="A36" s="2"/>
      <c r="B36" s="12"/>
      <c r="C36" s="13"/>
      <c r="D36" s="13"/>
      <c r="E36" s="13"/>
      <c r="F36" s="13"/>
      <c r="G36" s="13"/>
      <c r="H36" s="13"/>
      <c r="I36" s="2"/>
      <c r="J36" s="21"/>
      <c r="K36" s="21"/>
      <c r="L36" s="21"/>
      <c r="M36" s="21"/>
      <c r="N36" s="21"/>
    </row>
    <row r="37" spans="1:14" x14ac:dyDescent="0.25">
      <c r="B37" s="29"/>
      <c r="C37" s="30"/>
      <c r="E37" s="30"/>
    </row>
    <row r="38" spans="1:14" x14ac:dyDescent="0.25">
      <c r="E38" s="30"/>
      <c r="F38" s="31"/>
      <c r="G38" s="31"/>
      <c r="H38" s="31"/>
      <c r="I38" s="21"/>
    </row>
    <row r="39" spans="1:14" x14ac:dyDescent="0.25">
      <c r="E39" s="30"/>
      <c r="F39" s="31"/>
      <c r="G39" s="31"/>
      <c r="H39" s="31"/>
    </row>
    <row r="40" spans="1:14" x14ac:dyDescent="0.25">
      <c r="E40" s="30"/>
      <c r="F40" s="31"/>
      <c r="G40" s="31"/>
      <c r="H40" s="31"/>
    </row>
    <row r="45" spans="1:14" x14ac:dyDescent="0.25">
      <c r="E45" s="30"/>
      <c r="F45" s="31"/>
      <c r="G45" s="31"/>
      <c r="H45" s="31"/>
    </row>
    <row r="46" spans="1:14" x14ac:dyDescent="0.25">
      <c r="E46" s="30"/>
      <c r="F46" s="31"/>
      <c r="G46" s="31"/>
      <c r="H46" s="31"/>
    </row>
    <row r="47" spans="1:14" x14ac:dyDescent="0.25">
      <c r="E47" s="30"/>
      <c r="F47" s="31"/>
      <c r="G47" s="31"/>
      <c r="H47" s="31"/>
    </row>
    <row r="48" spans="1:14" x14ac:dyDescent="0.25">
      <c r="E48" s="30"/>
    </row>
  </sheetData>
  <sheetProtection sheet="1" objects="1" scenarios="1"/>
  <mergeCells count="1">
    <mergeCell ref="B2:F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EB48-0AA3-4ECE-A28A-49E1DA6FAA48}">
  <sheetPr>
    <tabColor rgb="FF7030A0"/>
  </sheetPr>
  <dimension ref="A1:AM168"/>
  <sheetViews>
    <sheetView topLeftCell="B20" zoomScale="70" zoomScaleNormal="70" workbookViewId="0">
      <selection activeCell="E20" sqref="E20"/>
    </sheetView>
  </sheetViews>
  <sheetFormatPr defaultColWidth="9.140625" defaultRowHeight="15" customHeight="1" x14ac:dyDescent="0.25"/>
  <cols>
    <col min="1" max="1" width="2.7109375" style="11" customWidth="1"/>
    <col min="2" max="2" width="61.28515625" style="16" customWidth="1"/>
    <col min="3" max="8" width="31.5703125" style="29" customWidth="1"/>
    <col min="9" max="9" width="2.7109375" style="11" customWidth="1"/>
    <col min="10" max="16384" width="9.140625" style="11"/>
  </cols>
  <sheetData>
    <row r="1" spans="1:9" s="5" customFormat="1" ht="39" customHeight="1" x14ac:dyDescent="0.25">
      <c r="A1" s="2"/>
      <c r="B1" s="73" t="s">
        <v>44</v>
      </c>
      <c r="C1" s="33"/>
      <c r="D1" s="3"/>
      <c r="E1" s="3"/>
      <c r="F1" s="3"/>
      <c r="G1" s="3"/>
      <c r="H1" s="3"/>
      <c r="I1" s="2"/>
    </row>
    <row r="2" spans="1:9" s="8" customFormat="1" ht="15.75" customHeight="1" x14ac:dyDescent="0.25">
      <c r="A2" s="2"/>
      <c r="B2" s="101" t="s">
        <v>45</v>
      </c>
      <c r="C2" s="101"/>
      <c r="D2" s="101"/>
      <c r="E2" s="101"/>
      <c r="F2" s="101"/>
      <c r="G2" s="7"/>
      <c r="H2" s="7"/>
      <c r="I2" s="2"/>
    </row>
    <row r="3" spans="1:9" ht="8.25" customHeight="1" x14ac:dyDescent="0.25">
      <c r="A3" s="2"/>
      <c r="B3" s="9"/>
      <c r="C3" s="10"/>
      <c r="D3" s="10"/>
      <c r="E3" s="10"/>
      <c r="F3" s="10"/>
      <c r="G3" s="10"/>
      <c r="H3" s="10"/>
      <c r="I3" s="2"/>
    </row>
    <row r="4" spans="1:9" ht="14.25" x14ac:dyDescent="0.25">
      <c r="A4" s="2"/>
      <c r="B4" s="12"/>
      <c r="C4" s="13"/>
      <c r="D4" s="13"/>
      <c r="E4" s="13"/>
      <c r="F4" s="13"/>
      <c r="G4" s="13"/>
      <c r="H4" s="13"/>
      <c r="I4" s="2"/>
    </row>
    <row r="5" spans="1:9" s="16" customFormat="1" ht="45.75" customHeight="1" x14ac:dyDescent="0.25">
      <c r="A5" s="2"/>
      <c r="B5" s="14" t="s">
        <v>15</v>
      </c>
      <c r="C5" s="15" t="s">
        <v>16</v>
      </c>
      <c r="D5" s="15">
        <v>2020</v>
      </c>
      <c r="E5" s="15">
        <v>2021</v>
      </c>
      <c r="F5" s="15">
        <v>2022</v>
      </c>
      <c r="G5" s="15">
        <v>2023</v>
      </c>
      <c r="H5" s="15">
        <v>2024</v>
      </c>
      <c r="I5" s="2"/>
    </row>
    <row r="6" spans="1:9" ht="10.5" customHeight="1" x14ac:dyDescent="0.25">
      <c r="A6" s="2"/>
      <c r="B6" s="17"/>
      <c r="C6" s="18"/>
      <c r="D6" s="18"/>
      <c r="E6" s="18"/>
      <c r="F6" s="18"/>
      <c r="G6" s="18"/>
      <c r="H6" s="18"/>
      <c r="I6" s="2"/>
    </row>
    <row r="7" spans="1:9" ht="21.75" customHeight="1" x14ac:dyDescent="0.25">
      <c r="A7" s="2"/>
      <c r="B7" s="34" t="s">
        <v>17</v>
      </c>
      <c r="C7" s="24"/>
      <c r="D7" s="24"/>
      <c r="E7" s="24"/>
      <c r="F7" s="24"/>
      <c r="G7" s="24"/>
      <c r="H7" s="24"/>
      <c r="I7" s="2"/>
    </row>
    <row r="8" spans="1:9" ht="21.75" customHeight="1" x14ac:dyDescent="0.25">
      <c r="A8" s="2"/>
      <c r="B8" s="26" t="s">
        <v>46</v>
      </c>
      <c r="C8" s="20">
        <v>1346.36611036</v>
      </c>
      <c r="D8" s="20">
        <v>1187.8849389299999</v>
      </c>
      <c r="E8" s="20">
        <v>1234.74409838</v>
      </c>
      <c r="F8" s="20">
        <v>1064.15295315</v>
      </c>
      <c r="G8" s="20">
        <v>995.99299767822822</v>
      </c>
      <c r="H8" s="20">
        <v>860.46323394000001</v>
      </c>
      <c r="I8" s="2"/>
    </row>
    <row r="9" spans="1:9" ht="21.75" customHeight="1" x14ac:dyDescent="0.25">
      <c r="A9" s="2"/>
      <c r="B9" s="26" t="s">
        <v>47</v>
      </c>
      <c r="C9" s="20">
        <v>34.88559128</v>
      </c>
      <c r="D9" s="20">
        <v>23.963234359999998</v>
      </c>
      <c r="E9" s="20">
        <v>24.872066999999998</v>
      </c>
      <c r="F9" s="20">
        <v>28.841513223199996</v>
      </c>
      <c r="G9" s="20">
        <v>25.41394742479925</v>
      </c>
      <c r="H9" s="20">
        <v>23.975283226999998</v>
      </c>
      <c r="I9" s="2"/>
    </row>
    <row r="10" spans="1:9" ht="21.75" customHeight="1" x14ac:dyDescent="0.25">
      <c r="A10" s="2"/>
      <c r="B10" s="35" t="s">
        <v>48</v>
      </c>
      <c r="C10" s="36">
        <v>28.78838</v>
      </c>
      <c r="D10" s="37">
        <v>38.04824</v>
      </c>
      <c r="E10" s="37">
        <v>69.941140000000004</v>
      </c>
      <c r="F10" s="37">
        <v>129.999</v>
      </c>
      <c r="G10" s="37">
        <v>45.2468</v>
      </c>
      <c r="H10" s="37">
        <v>13.770379999999999</v>
      </c>
      <c r="I10" s="2"/>
    </row>
    <row r="11" spans="1:9" ht="21.75" customHeight="1" x14ac:dyDescent="0.25">
      <c r="A11" s="2"/>
      <c r="B11" s="17"/>
      <c r="C11" s="18"/>
      <c r="D11" s="18"/>
      <c r="E11" s="18"/>
      <c r="F11" s="18"/>
      <c r="G11" s="38"/>
      <c r="H11" s="38"/>
      <c r="I11" s="2"/>
    </row>
    <row r="12" spans="1:9" ht="21.75" customHeight="1" x14ac:dyDescent="0.25">
      <c r="A12" s="2"/>
      <c r="B12" s="23" t="s">
        <v>49</v>
      </c>
      <c r="C12" s="24"/>
      <c r="D12" s="24"/>
      <c r="E12" s="24"/>
      <c r="F12" s="24"/>
      <c r="G12" s="39"/>
      <c r="H12" s="39"/>
      <c r="I12" s="2"/>
    </row>
    <row r="13" spans="1:9" ht="21.75" customHeight="1" x14ac:dyDescent="0.25">
      <c r="A13" s="2"/>
      <c r="B13" s="26" t="s">
        <v>50</v>
      </c>
      <c r="C13" s="20">
        <v>5321.4787692</v>
      </c>
      <c r="D13" s="20">
        <v>4848.5342449600003</v>
      </c>
      <c r="E13" s="20">
        <v>4579.0281370660005</v>
      </c>
      <c r="F13" s="20">
        <v>3964.648197774</v>
      </c>
      <c r="G13" s="20">
        <v>4280.227015395234</v>
      </c>
      <c r="H13" s="20">
        <v>4314.7398788199998</v>
      </c>
      <c r="I13" s="2"/>
    </row>
    <row r="14" spans="1:9" ht="21.75" customHeight="1" x14ac:dyDescent="0.25">
      <c r="A14" s="2"/>
      <c r="B14" s="35" t="s">
        <v>51</v>
      </c>
      <c r="C14" s="36">
        <v>5321.4787692</v>
      </c>
      <c r="D14" s="37">
        <v>4848.5342449600003</v>
      </c>
      <c r="E14" s="37">
        <v>4383.4933300000002</v>
      </c>
      <c r="F14" s="37">
        <v>3737.6685566931146</v>
      </c>
      <c r="G14" s="37">
        <v>4280.227015395234</v>
      </c>
      <c r="H14" s="37">
        <v>936.81546370116382</v>
      </c>
      <c r="I14" s="2"/>
    </row>
    <row r="15" spans="1:9" ht="21.75" customHeight="1" x14ac:dyDescent="0.25">
      <c r="A15" s="2"/>
      <c r="B15" s="17"/>
      <c r="C15" s="18"/>
      <c r="D15" s="18"/>
      <c r="E15" s="18"/>
      <c r="F15" s="18"/>
      <c r="G15" s="18"/>
      <c r="H15" s="18"/>
      <c r="I15" s="2"/>
    </row>
    <row r="16" spans="1:9" ht="21.75" customHeight="1" x14ac:dyDescent="0.25">
      <c r="A16" s="2"/>
      <c r="B16" s="23" t="s">
        <v>20</v>
      </c>
      <c r="C16" s="24"/>
      <c r="D16" s="24"/>
      <c r="E16" s="24"/>
      <c r="F16" s="24"/>
      <c r="G16" s="24"/>
      <c r="H16" s="24"/>
      <c r="I16" s="2"/>
    </row>
    <row r="17" spans="1:12" ht="21.75" customHeight="1" x14ac:dyDescent="0.25">
      <c r="A17" s="2"/>
      <c r="B17" s="46" t="s">
        <v>21</v>
      </c>
      <c r="C17" s="20">
        <v>19504.440814246453</v>
      </c>
      <c r="D17" s="20">
        <v>17401.826403762734</v>
      </c>
      <c r="E17" s="20">
        <v>19903.34920664817</v>
      </c>
      <c r="F17" s="20">
        <v>18310.998172713316</v>
      </c>
      <c r="G17" s="20">
        <v>17996.880893887475</v>
      </c>
      <c r="H17" s="20">
        <f>SUM(H18,H21,H31,H32,H37)</f>
        <v>18908.982352873889</v>
      </c>
      <c r="I17" s="2"/>
      <c r="L17" s="22"/>
    </row>
    <row r="18" spans="1:12" ht="21.75" customHeight="1" x14ac:dyDescent="0.25">
      <c r="A18" s="2"/>
      <c r="B18" s="40" t="s">
        <v>52</v>
      </c>
      <c r="C18" s="41">
        <v>9740.3162368996891</v>
      </c>
      <c r="D18" s="41">
        <v>8353.6620207130291</v>
      </c>
      <c r="E18" s="41">
        <v>8848.0926505920288</v>
      </c>
      <c r="F18" s="41">
        <v>7572.2160693575461</v>
      </c>
      <c r="G18" s="41">
        <v>6843.1142338390346</v>
      </c>
      <c r="H18" s="41">
        <f>SUM(H19,H20)</f>
        <v>6929.8894805019645</v>
      </c>
      <c r="I18" s="2"/>
      <c r="L18" s="22"/>
    </row>
    <row r="19" spans="1:12" ht="21.75" customHeight="1" x14ac:dyDescent="0.25">
      <c r="A19" s="2"/>
      <c r="B19" s="42" t="s">
        <v>53</v>
      </c>
      <c r="C19" s="43">
        <v>3240.1828983728301</v>
      </c>
      <c r="D19" s="43">
        <v>2067.6140537770598</v>
      </c>
      <c r="E19" s="43">
        <v>2634.575088951362</v>
      </c>
      <c r="F19" s="43">
        <v>2528.502343446678</v>
      </c>
      <c r="G19" s="43">
        <v>1914.124709059653</v>
      </c>
      <c r="H19" s="43">
        <v>1275.7017573130895</v>
      </c>
      <c r="I19" s="2"/>
      <c r="L19" s="22"/>
    </row>
    <row r="20" spans="1:12" ht="21.75" customHeight="1" x14ac:dyDescent="0.25">
      <c r="A20" s="2"/>
      <c r="B20" s="44" t="s">
        <v>54</v>
      </c>
      <c r="C20" s="45">
        <v>6500.1333385268599</v>
      </c>
      <c r="D20" s="45">
        <v>6286.0479669359702</v>
      </c>
      <c r="E20" s="45">
        <v>6213.5175616406659</v>
      </c>
      <c r="F20" s="45">
        <v>5043.7137259108677</v>
      </c>
      <c r="G20" s="45">
        <v>4928.9895247793811</v>
      </c>
      <c r="H20" s="45">
        <v>5654.1877231888748</v>
      </c>
      <c r="I20" s="2"/>
      <c r="L20" s="22"/>
    </row>
    <row r="21" spans="1:12" ht="21.75" customHeight="1" x14ac:dyDescent="0.25">
      <c r="A21" s="2"/>
      <c r="B21" s="47" t="s">
        <v>55</v>
      </c>
      <c r="C21" s="45">
        <v>7099.2663771334073</v>
      </c>
      <c r="D21" s="45">
        <v>6296.8454297612288</v>
      </c>
      <c r="E21" s="45">
        <v>7793.336651888344</v>
      </c>
      <c r="F21" s="45">
        <v>7279.7454828784103</v>
      </c>
      <c r="G21" s="45">
        <v>7387.4306805274937</v>
      </c>
      <c r="H21" s="45">
        <f>SUM(H22:H30)</f>
        <v>7504.3420072044246</v>
      </c>
      <c r="I21" s="2"/>
      <c r="L21" s="22"/>
    </row>
    <row r="22" spans="1:12" ht="21.75" customHeight="1" x14ac:dyDescent="0.25">
      <c r="A22" s="2"/>
      <c r="B22" s="42" t="s">
        <v>56</v>
      </c>
      <c r="C22" s="43">
        <v>1018.0445961419599</v>
      </c>
      <c r="D22" s="43">
        <v>1017.8809326539629</v>
      </c>
      <c r="E22" s="43">
        <v>1177.4935314910399</v>
      </c>
      <c r="F22" s="43">
        <v>1071.327589287007</v>
      </c>
      <c r="G22" s="43">
        <v>1317.1475626636677</v>
      </c>
      <c r="H22" s="43">
        <v>1328.5222180053577</v>
      </c>
      <c r="I22" s="2"/>
      <c r="L22" s="22"/>
    </row>
    <row r="23" spans="1:12" ht="21.75" customHeight="1" x14ac:dyDescent="0.25">
      <c r="A23" s="2"/>
      <c r="B23" s="42" t="s">
        <v>57</v>
      </c>
      <c r="C23" s="43">
        <v>10.381152</v>
      </c>
      <c r="D23" s="43">
        <v>13.829568</v>
      </c>
      <c r="E23" s="43">
        <v>30.364991999999997</v>
      </c>
      <c r="F23" s="43">
        <v>37.333631999999994</v>
      </c>
      <c r="G23" s="43">
        <v>34.71264</v>
      </c>
      <c r="H23" s="43">
        <v>39.357312</v>
      </c>
      <c r="I23" s="2"/>
      <c r="L23" s="22"/>
    </row>
    <row r="24" spans="1:12" ht="21.75" customHeight="1" x14ac:dyDescent="0.25">
      <c r="A24" s="2"/>
      <c r="B24" s="42" t="s">
        <v>58</v>
      </c>
      <c r="C24" s="43">
        <v>1854.993074378792</v>
      </c>
      <c r="D24" s="43">
        <v>1855.1312104327919</v>
      </c>
      <c r="E24" s="43">
        <v>2340.0973906212384</v>
      </c>
      <c r="F24" s="43">
        <v>2170.0272367511293</v>
      </c>
      <c r="G24" s="43">
        <v>2499.7313991878286</v>
      </c>
      <c r="H24" s="43">
        <v>2026.1909308951417</v>
      </c>
      <c r="I24" s="2"/>
      <c r="L24" s="22"/>
    </row>
    <row r="25" spans="1:12" ht="21.75" customHeight="1" x14ac:dyDescent="0.25">
      <c r="A25" s="2"/>
      <c r="B25" s="48" t="s">
        <v>59</v>
      </c>
      <c r="C25" s="43">
        <v>485.51689267516394</v>
      </c>
      <c r="D25" s="43">
        <v>479.36263919516398</v>
      </c>
      <c r="E25" s="43">
        <v>865.74071351063981</v>
      </c>
      <c r="F25" s="43">
        <v>701.67392694661578</v>
      </c>
      <c r="G25" s="43">
        <v>551.410860637572</v>
      </c>
      <c r="H25" s="43">
        <v>636.11609508790639</v>
      </c>
      <c r="I25" s="2"/>
      <c r="L25" s="22"/>
    </row>
    <row r="26" spans="1:12" ht="21.75" customHeight="1" x14ac:dyDescent="0.25">
      <c r="A26" s="2"/>
      <c r="B26" s="49" t="s">
        <v>60</v>
      </c>
      <c r="C26" s="43">
        <v>119.355190389879</v>
      </c>
      <c r="D26" s="43">
        <v>120.38559626889825</v>
      </c>
      <c r="E26" s="43">
        <v>83.034644670095432</v>
      </c>
      <c r="F26" s="43">
        <v>96.889405342984276</v>
      </c>
      <c r="G26" s="43">
        <v>72.896147262155509</v>
      </c>
      <c r="H26" s="43">
        <v>74.758979199999985</v>
      </c>
      <c r="I26" s="2"/>
      <c r="L26" s="22"/>
    </row>
    <row r="27" spans="1:12" ht="21.75" customHeight="1" x14ac:dyDescent="0.25">
      <c r="A27" s="2"/>
      <c r="B27" s="42" t="s">
        <v>61</v>
      </c>
      <c r="C27" s="43">
        <v>2817.856294886702</v>
      </c>
      <c r="D27" s="43">
        <v>1997.2810672907026</v>
      </c>
      <c r="E27" s="43">
        <v>2271.4087466903998</v>
      </c>
      <c r="F27" s="43">
        <v>2196.4121093268204</v>
      </c>
      <c r="G27" s="43">
        <v>2107.2137680099931</v>
      </c>
      <c r="H27" s="43">
        <v>2366.1604233185362</v>
      </c>
      <c r="I27" s="2"/>
      <c r="L27" s="22"/>
    </row>
    <row r="28" spans="1:12" ht="21.75" customHeight="1" x14ac:dyDescent="0.25">
      <c r="A28" s="2"/>
      <c r="B28" s="42" t="s">
        <v>62</v>
      </c>
      <c r="C28" s="43">
        <v>607.73456763200011</v>
      </c>
      <c r="D28" s="43">
        <v>607.73456763200011</v>
      </c>
      <c r="E28" s="43">
        <v>733.15957208382406</v>
      </c>
      <c r="F28" s="43">
        <v>731.98840803907319</v>
      </c>
      <c r="G28" s="43">
        <v>636.96943672869577</v>
      </c>
      <c r="H28" s="43">
        <v>785.61357855855533</v>
      </c>
      <c r="I28" s="2"/>
      <c r="L28" s="22"/>
    </row>
    <row r="29" spans="1:12" ht="21.75" customHeight="1" x14ac:dyDescent="0.25">
      <c r="A29" s="2"/>
      <c r="B29" s="42" t="s">
        <v>63</v>
      </c>
      <c r="C29" s="43">
        <v>41.146474640845497</v>
      </c>
      <c r="D29" s="43">
        <v>51.083439089645502</v>
      </c>
      <c r="E29" s="43">
        <v>44.8933690844</v>
      </c>
      <c r="F29" s="43">
        <v>44.392856226399999</v>
      </c>
      <c r="G29" s="43">
        <v>47.670160382803317</v>
      </c>
      <c r="H29" s="43">
        <v>45.1328360497061</v>
      </c>
      <c r="I29" s="2"/>
      <c r="L29" s="22"/>
    </row>
    <row r="30" spans="1:12" ht="21.75" customHeight="1" x14ac:dyDescent="0.25">
      <c r="A30" s="2"/>
      <c r="B30" s="44" t="s">
        <v>64</v>
      </c>
      <c r="C30" s="45">
        <v>144.23813438806482</v>
      </c>
      <c r="D30" s="45">
        <v>154.15640919806486</v>
      </c>
      <c r="E30" s="45">
        <v>247.14369173670693</v>
      </c>
      <c r="F30" s="45">
        <v>229.70031895838031</v>
      </c>
      <c r="G30" s="45">
        <v>119.67870565477688</v>
      </c>
      <c r="H30" s="45">
        <v>202.48963408922003</v>
      </c>
      <c r="I30" s="2"/>
      <c r="L30" s="22"/>
    </row>
    <row r="31" spans="1:12" ht="21.75" customHeight="1" x14ac:dyDescent="0.25">
      <c r="A31" s="2"/>
      <c r="B31" s="47" t="s">
        <v>65</v>
      </c>
      <c r="C31" s="50">
        <v>757.93146146658967</v>
      </c>
      <c r="D31" s="51">
        <v>926.45804772612462</v>
      </c>
      <c r="E31" s="51">
        <v>1165.0729010815583</v>
      </c>
      <c r="F31" s="51">
        <v>1058.4130475463598</v>
      </c>
      <c r="G31" s="51">
        <v>882.40098062115999</v>
      </c>
      <c r="H31" s="51">
        <v>1452.2710590443908</v>
      </c>
      <c r="I31" s="2"/>
      <c r="L31" s="22"/>
    </row>
    <row r="32" spans="1:12" ht="21.75" customHeight="1" x14ac:dyDescent="0.25">
      <c r="A32" s="2"/>
      <c r="B32" s="52" t="s">
        <v>66</v>
      </c>
      <c r="C32" s="45">
        <v>1673.6837758992999</v>
      </c>
      <c r="D32" s="45">
        <v>1619.843748115821</v>
      </c>
      <c r="E32" s="45">
        <v>1731.7577224893635</v>
      </c>
      <c r="F32" s="45">
        <v>2116.801047488394</v>
      </c>
      <c r="G32" s="45">
        <v>2578.2276048761655</v>
      </c>
      <c r="H32" s="45">
        <f>SUM(H33:H36)</f>
        <v>2628.598377927513</v>
      </c>
      <c r="I32" s="2"/>
      <c r="L32" s="22"/>
    </row>
    <row r="33" spans="1:15" ht="21.75" customHeight="1" x14ac:dyDescent="0.25">
      <c r="A33" s="2"/>
      <c r="B33" s="42" t="s">
        <v>67</v>
      </c>
      <c r="C33" s="43">
        <v>448.73022882528574</v>
      </c>
      <c r="D33" s="43">
        <v>394.89020104180673</v>
      </c>
      <c r="E33" s="43">
        <v>374.13920274012378</v>
      </c>
      <c r="F33" s="43">
        <v>265.2503597647376</v>
      </c>
      <c r="G33" s="43">
        <v>139.88080478318255</v>
      </c>
      <c r="H33" s="43">
        <v>113.6889879708618</v>
      </c>
      <c r="I33" s="2"/>
      <c r="L33" s="22"/>
    </row>
    <row r="34" spans="1:15" ht="21.75" customHeight="1" x14ac:dyDescent="0.25">
      <c r="A34" s="2"/>
      <c r="B34" s="42" t="s">
        <v>68</v>
      </c>
      <c r="C34" s="43">
        <v>640.40702701380735</v>
      </c>
      <c r="D34" s="43">
        <v>640.40702701380735</v>
      </c>
      <c r="E34" s="43">
        <v>835.01020595366435</v>
      </c>
      <c r="F34" s="43">
        <v>1214.6730777329437</v>
      </c>
      <c r="G34" s="43">
        <v>1805.9853712625738</v>
      </c>
      <c r="H34" s="43">
        <v>1876.6281907005614</v>
      </c>
      <c r="I34" s="2"/>
      <c r="L34" s="22"/>
    </row>
    <row r="35" spans="1:15" ht="21.75" customHeight="1" x14ac:dyDescent="0.25">
      <c r="A35" s="2"/>
      <c r="B35" s="42" t="s">
        <v>69</v>
      </c>
      <c r="C35" s="43">
        <v>204.02354710360146</v>
      </c>
      <c r="D35" s="43">
        <v>204.02354710360146</v>
      </c>
      <c r="E35" s="43">
        <v>188.12344808258541</v>
      </c>
      <c r="F35" s="43">
        <v>214.60466806434391</v>
      </c>
      <c r="G35" s="43">
        <v>153.27542492576373</v>
      </c>
      <c r="H35" s="43">
        <v>69.772947690197128</v>
      </c>
      <c r="I35" s="2"/>
      <c r="L35" s="22"/>
    </row>
    <row r="36" spans="1:15" ht="21.75" customHeight="1" x14ac:dyDescent="0.25">
      <c r="A36" s="2"/>
      <c r="B36" s="44" t="s">
        <v>70</v>
      </c>
      <c r="C36" s="45">
        <v>380.52297295660532</v>
      </c>
      <c r="D36" s="45">
        <v>380.52297295660532</v>
      </c>
      <c r="E36" s="45">
        <v>334.48486571298997</v>
      </c>
      <c r="F36" s="45">
        <v>422.27294192636896</v>
      </c>
      <c r="G36" s="45">
        <v>479.08600390464534</v>
      </c>
      <c r="H36" s="45">
        <v>568.50825156589281</v>
      </c>
      <c r="I36" s="2"/>
      <c r="L36" s="22"/>
    </row>
    <row r="37" spans="1:15" ht="21.75" customHeight="1" x14ac:dyDescent="0.25">
      <c r="A37" s="2"/>
      <c r="B37" s="52" t="s">
        <v>71</v>
      </c>
      <c r="C37" s="45">
        <v>233.2429628474689</v>
      </c>
      <c r="D37" s="45">
        <v>205.01715744653094</v>
      </c>
      <c r="E37" s="45">
        <v>365.08928059687116</v>
      </c>
      <c r="F37" s="45">
        <v>283.8225254426028</v>
      </c>
      <c r="G37" s="45">
        <v>305.70739402362187</v>
      </c>
      <c r="H37" s="45">
        <f>SUM(H38:H39)</f>
        <v>393.88142819559607</v>
      </c>
      <c r="I37" s="2"/>
      <c r="L37" s="22"/>
    </row>
    <row r="38" spans="1:15" ht="21.75" customHeight="1" x14ac:dyDescent="0.25">
      <c r="A38" s="2"/>
      <c r="B38" s="42" t="s">
        <v>72</v>
      </c>
      <c r="C38" s="43">
        <v>194.35732797927454</v>
      </c>
      <c r="D38" s="43">
        <v>194.35732797927454</v>
      </c>
      <c r="E38" s="43">
        <v>206.70735579740071</v>
      </c>
      <c r="F38" s="43">
        <v>239.38231486053161</v>
      </c>
      <c r="G38" s="43">
        <v>199.43805658989891</v>
      </c>
      <c r="H38" s="43">
        <v>126.35035666055791</v>
      </c>
      <c r="I38" s="2"/>
      <c r="L38" s="22"/>
    </row>
    <row r="39" spans="1:15" s="54" customFormat="1" ht="21.75" customHeight="1" x14ac:dyDescent="0.25">
      <c r="A39" s="53"/>
      <c r="B39" s="44" t="s">
        <v>73</v>
      </c>
      <c r="C39" s="45">
        <v>38.885634868194366</v>
      </c>
      <c r="D39" s="45">
        <v>10.659829467256412</v>
      </c>
      <c r="E39" s="45">
        <v>158.38192479947048</v>
      </c>
      <c r="F39" s="45">
        <v>44.440210582071181</v>
      </c>
      <c r="G39" s="45">
        <v>106.26933743372297</v>
      </c>
      <c r="H39" s="45">
        <v>267.53107153503817</v>
      </c>
      <c r="I39" s="53"/>
      <c r="K39" s="11"/>
      <c r="L39" s="22"/>
      <c r="M39" s="11"/>
      <c r="N39" s="11"/>
      <c r="O39" s="11"/>
    </row>
    <row r="40" spans="1:15" ht="21.75" customHeight="1" x14ac:dyDescent="0.25">
      <c r="A40" s="2"/>
      <c r="B40" s="46" t="s">
        <v>22</v>
      </c>
      <c r="C40" s="20">
        <v>1062.4530443451602</v>
      </c>
      <c r="D40" s="20">
        <v>1062.4167325621802</v>
      </c>
      <c r="E40" s="20">
        <v>913.74183954450007</v>
      </c>
      <c r="F40" s="20">
        <v>1781.2854376660719</v>
      </c>
      <c r="G40" s="20">
        <v>951.13278676350001</v>
      </c>
      <c r="H40" s="20">
        <v>178.45301160000005</v>
      </c>
      <c r="I40" s="2"/>
      <c r="L40" s="22"/>
    </row>
    <row r="41" spans="1:15" ht="21.75" customHeight="1" x14ac:dyDescent="0.25">
      <c r="A41" s="2"/>
      <c r="B41" s="46" t="s">
        <v>23</v>
      </c>
      <c r="C41" s="20">
        <v>1523.4390985099999</v>
      </c>
      <c r="D41" s="20">
        <v>1377.34003508</v>
      </c>
      <c r="E41" s="20">
        <v>1961.112848933818</v>
      </c>
      <c r="F41" s="20">
        <v>1694.0865637990689</v>
      </c>
      <c r="G41" s="20">
        <v>1624.5644195463658</v>
      </c>
      <c r="H41" s="20">
        <f>SUM(H42:H44)</f>
        <v>2009.9823540403002</v>
      </c>
      <c r="I41" s="2"/>
      <c r="L41" s="22"/>
    </row>
    <row r="42" spans="1:15" ht="21.75" customHeight="1" x14ac:dyDescent="0.25">
      <c r="A42" s="2"/>
      <c r="B42" s="52" t="s">
        <v>74</v>
      </c>
      <c r="C42" s="45">
        <v>266.35424684999998</v>
      </c>
      <c r="D42" s="45">
        <v>233.73148172</v>
      </c>
      <c r="E42" s="45">
        <v>276.30449374</v>
      </c>
      <c r="F42" s="45">
        <v>239.16191085</v>
      </c>
      <c r="G42" s="45">
        <v>223.44568543985997</v>
      </c>
      <c r="H42" s="45">
        <v>193.73670564300002</v>
      </c>
      <c r="I42" s="2"/>
      <c r="L42" s="22"/>
    </row>
    <row r="43" spans="1:15" ht="21.75" customHeight="1" x14ac:dyDescent="0.25">
      <c r="A43" s="2"/>
      <c r="B43" s="52" t="s">
        <v>75</v>
      </c>
      <c r="C43" s="45">
        <v>742.21720704999996</v>
      </c>
      <c r="D43" s="45">
        <v>669.02868088000002</v>
      </c>
      <c r="E43" s="45">
        <v>1174.1344688578181</v>
      </c>
      <c r="F43" s="45">
        <v>1005.5240571090688</v>
      </c>
      <c r="G43" s="45">
        <v>948.75332589000004</v>
      </c>
      <c r="H43" s="45">
        <v>1352.1584370893002</v>
      </c>
      <c r="I43" s="2"/>
      <c r="L43" s="22"/>
    </row>
    <row r="44" spans="1:15" ht="21.75" customHeight="1" x14ac:dyDescent="0.25">
      <c r="A44" s="2"/>
      <c r="B44" s="52" t="s">
        <v>76</v>
      </c>
      <c r="C44" s="45">
        <v>514.86764460999996</v>
      </c>
      <c r="D44" s="45">
        <v>474.57987247999995</v>
      </c>
      <c r="E44" s="45">
        <v>510.67388633600001</v>
      </c>
      <c r="F44" s="45">
        <v>449.40059583999999</v>
      </c>
      <c r="G44" s="45">
        <v>452.36540821650578</v>
      </c>
      <c r="H44" s="45">
        <v>464.08721130799995</v>
      </c>
      <c r="I44" s="2"/>
      <c r="L44" s="22"/>
    </row>
    <row r="45" spans="1:15" ht="21.75" customHeight="1" x14ac:dyDescent="0.25">
      <c r="A45" s="2"/>
      <c r="B45" s="23" t="s">
        <v>24</v>
      </c>
      <c r="C45" s="55">
        <v>3733.544448341202</v>
      </c>
      <c r="D45" s="55">
        <v>2896.7118278200896</v>
      </c>
      <c r="E45" s="55">
        <v>2857.2706858331139</v>
      </c>
      <c r="F45" s="55">
        <v>2987.6923265255982</v>
      </c>
      <c r="G45" s="55">
        <v>2736.5720090229252</v>
      </c>
      <c r="H45" s="55">
        <f>SUM(H46,H49,H50)</f>
        <v>3536.6864343686739</v>
      </c>
      <c r="I45" s="2"/>
      <c r="L45" s="22"/>
    </row>
    <row r="46" spans="1:15" ht="21.75" customHeight="1" x14ac:dyDescent="0.25">
      <c r="A46" s="2"/>
      <c r="B46" s="40" t="s">
        <v>77</v>
      </c>
      <c r="C46" s="41">
        <v>2621.5114145988514</v>
      </c>
      <c r="D46" s="41">
        <v>1854.6710157978491</v>
      </c>
      <c r="E46" s="41">
        <v>1526.0998116125515</v>
      </c>
      <c r="F46" s="41">
        <v>1412.1429145160664</v>
      </c>
      <c r="G46" s="41">
        <v>1539.8225132016155</v>
      </c>
      <c r="H46" s="41">
        <f>SUM(H47:H48)</f>
        <v>1801.7399707546178</v>
      </c>
      <c r="I46" s="2"/>
      <c r="L46" s="22"/>
    </row>
    <row r="47" spans="1:15" ht="21.75" customHeight="1" x14ac:dyDescent="0.25">
      <c r="A47" s="2"/>
      <c r="B47" s="56" t="s">
        <v>78</v>
      </c>
      <c r="C47" s="57">
        <v>907.06366646090032</v>
      </c>
      <c r="D47" s="57">
        <v>762.63897390312945</v>
      </c>
      <c r="E47" s="57">
        <v>940.49842527903263</v>
      </c>
      <c r="F47" s="57">
        <v>865.17521850735329</v>
      </c>
      <c r="G47" s="57">
        <v>1097.5664922423812</v>
      </c>
      <c r="H47" s="59">
        <v>1369.2820444331512</v>
      </c>
      <c r="I47" s="2"/>
      <c r="L47" s="22"/>
    </row>
    <row r="48" spans="1:15" ht="21.75" customHeight="1" x14ac:dyDescent="0.25">
      <c r="A48" s="2"/>
      <c r="B48" s="58" t="s">
        <v>79</v>
      </c>
      <c r="C48" s="59">
        <v>1714.4477481379511</v>
      </c>
      <c r="D48" s="59">
        <v>1092.0320418947197</v>
      </c>
      <c r="E48" s="59">
        <v>585.60138633351892</v>
      </c>
      <c r="F48" s="59">
        <v>546.96769600871312</v>
      </c>
      <c r="G48" s="59">
        <v>442.25602095923432</v>
      </c>
      <c r="H48" s="59">
        <v>432.45792632146669</v>
      </c>
      <c r="I48" s="2"/>
      <c r="L48" s="22"/>
    </row>
    <row r="49" spans="1:12" ht="21.75" customHeight="1" x14ac:dyDescent="0.25">
      <c r="A49" s="2"/>
      <c r="B49" s="52" t="s">
        <v>80</v>
      </c>
      <c r="C49" s="45">
        <v>245.60199805917316</v>
      </c>
      <c r="D49" s="45">
        <v>215.30544655779616</v>
      </c>
      <c r="E49" s="45">
        <v>276.35401617642952</v>
      </c>
      <c r="F49" s="45">
        <v>232.72405571135434</v>
      </c>
      <c r="G49" s="45">
        <v>237.50853728205689</v>
      </c>
      <c r="H49" s="45">
        <v>265.26798625520092</v>
      </c>
      <c r="I49" s="2"/>
      <c r="L49" s="22"/>
    </row>
    <row r="50" spans="1:12" ht="21.75" customHeight="1" x14ac:dyDescent="0.25">
      <c r="A50" s="2"/>
      <c r="B50" s="60" t="s">
        <v>81</v>
      </c>
      <c r="C50" s="20">
        <v>866.43103568317736</v>
      </c>
      <c r="D50" s="20">
        <v>826.73536546444416</v>
      </c>
      <c r="E50" s="20">
        <v>1054.8168580441331</v>
      </c>
      <c r="F50" s="20">
        <v>1342.8253562981774</v>
      </c>
      <c r="G50" s="20">
        <v>959.2409585392528</v>
      </c>
      <c r="H50" s="20">
        <v>1469.6784773588554</v>
      </c>
      <c r="I50" s="2"/>
      <c r="L50" s="22"/>
    </row>
    <row r="51" spans="1:12" ht="21.75" customHeight="1" x14ac:dyDescent="0.25">
      <c r="A51" s="2"/>
      <c r="B51" s="23" t="s">
        <v>25</v>
      </c>
      <c r="C51" s="55">
        <v>362.6859376598278</v>
      </c>
      <c r="D51" s="55">
        <v>373.30437939329971</v>
      </c>
      <c r="E51" s="55">
        <v>411.28524830604647</v>
      </c>
      <c r="F51" s="55">
        <v>384.97479380955895</v>
      </c>
      <c r="G51" s="55">
        <v>855.1148366544154</v>
      </c>
      <c r="H51" s="55">
        <f>SUM(H52:H53)</f>
        <v>569.03794780100986</v>
      </c>
      <c r="I51" s="2"/>
      <c r="L51" s="22"/>
    </row>
    <row r="52" spans="1:12" ht="21.75" customHeight="1" x14ac:dyDescent="0.25">
      <c r="A52" s="2"/>
      <c r="B52" s="61" t="s">
        <v>82</v>
      </c>
      <c r="C52" s="62">
        <v>337.15967520560002</v>
      </c>
      <c r="D52" s="62">
        <v>340.60729539329969</v>
      </c>
      <c r="E52" s="62">
        <v>404.02904670604647</v>
      </c>
      <c r="F52" s="62">
        <v>376.43825469465185</v>
      </c>
      <c r="G52" s="62">
        <v>847.87966758253583</v>
      </c>
      <c r="H52" s="62">
        <v>561.62677569892992</v>
      </c>
      <c r="I52" s="2"/>
      <c r="L52" s="22"/>
    </row>
    <row r="53" spans="1:12" ht="21.75" customHeight="1" x14ac:dyDescent="0.25">
      <c r="A53" s="2"/>
      <c r="B53" s="63" t="s">
        <v>83</v>
      </c>
      <c r="C53" s="20">
        <v>25.526262454227805</v>
      </c>
      <c r="D53" s="20">
        <v>32.697083999999997</v>
      </c>
      <c r="E53" s="20">
        <v>7.2562016000000007</v>
      </c>
      <c r="F53" s="20">
        <v>8.5365391149070895</v>
      </c>
      <c r="G53" s="20">
        <v>7.2351690718795414</v>
      </c>
      <c r="H53" s="20">
        <v>7.4111721020800001</v>
      </c>
      <c r="I53" s="2"/>
      <c r="L53" s="22"/>
    </row>
    <row r="54" spans="1:12" ht="21.75" customHeight="1" x14ac:dyDescent="0.25">
      <c r="A54" s="2"/>
      <c r="B54" s="64" t="s">
        <v>26</v>
      </c>
      <c r="C54" s="20">
        <v>15.530634254326873</v>
      </c>
      <c r="D54" s="20">
        <v>7.9210911471726693</v>
      </c>
      <c r="E54" s="20">
        <v>7.0656044823343986</v>
      </c>
      <c r="F54" s="20">
        <v>15.863855440005079</v>
      </c>
      <c r="G54" s="20">
        <v>18.607133043919077</v>
      </c>
      <c r="H54" s="20">
        <v>13.559241735629877</v>
      </c>
      <c r="I54" s="2"/>
      <c r="L54" s="22"/>
    </row>
    <row r="55" spans="1:12" ht="21.75" customHeight="1" x14ac:dyDescent="0.25">
      <c r="A55" s="2"/>
      <c r="B55" s="64" t="s">
        <v>27</v>
      </c>
      <c r="C55" s="20">
        <v>644.68842776371355</v>
      </c>
      <c r="D55" s="20">
        <v>619.42753143499976</v>
      </c>
      <c r="E55" s="20">
        <v>623.52132882256296</v>
      </c>
      <c r="F55" s="20">
        <v>621.86693600803017</v>
      </c>
      <c r="G55" s="20">
        <v>625.41163088331223</v>
      </c>
      <c r="H55" s="20">
        <v>541.43218024965563</v>
      </c>
      <c r="I55" s="2"/>
      <c r="L55" s="22"/>
    </row>
    <row r="56" spans="1:12" ht="21.75" customHeight="1" x14ac:dyDescent="0.25">
      <c r="A56" s="2"/>
      <c r="B56" s="64" t="s">
        <v>28</v>
      </c>
      <c r="C56" s="20">
        <v>76.184475840000005</v>
      </c>
      <c r="D56" s="20">
        <v>79.548385999999994</v>
      </c>
      <c r="E56" s="20">
        <v>96.90648456000001</v>
      </c>
      <c r="F56" s="20">
        <v>83.157047460000001</v>
      </c>
      <c r="G56" s="20">
        <v>95.910298407915434</v>
      </c>
      <c r="H56" s="20">
        <v>94.168790970000003</v>
      </c>
      <c r="I56" s="2"/>
      <c r="L56" s="22"/>
    </row>
    <row r="57" spans="1:12" ht="21.75" customHeight="1" x14ac:dyDescent="0.25">
      <c r="A57" s="2"/>
      <c r="B57" s="19" t="s">
        <v>29</v>
      </c>
      <c r="C57" s="20">
        <v>0</v>
      </c>
      <c r="D57" s="20">
        <v>0</v>
      </c>
      <c r="E57" s="20">
        <v>0</v>
      </c>
      <c r="F57" s="20">
        <v>0</v>
      </c>
      <c r="G57" s="20">
        <v>0</v>
      </c>
      <c r="H57" s="20">
        <v>0</v>
      </c>
      <c r="I57" s="2"/>
      <c r="L57" s="22"/>
    </row>
    <row r="58" spans="1:12" ht="21.75" customHeight="1" x14ac:dyDescent="0.25">
      <c r="A58" s="2"/>
      <c r="B58" s="19" t="s">
        <v>30</v>
      </c>
      <c r="C58" s="20" t="s">
        <v>31</v>
      </c>
      <c r="D58" s="20" t="s">
        <v>31</v>
      </c>
      <c r="E58" s="20" t="s">
        <v>31</v>
      </c>
      <c r="F58" s="20" t="s">
        <v>31</v>
      </c>
      <c r="G58" s="20" t="s">
        <v>31</v>
      </c>
      <c r="H58" s="20"/>
      <c r="I58" s="2"/>
    </row>
    <row r="59" spans="1:12" ht="21.75" customHeight="1" x14ac:dyDescent="0.25">
      <c r="A59" s="2"/>
      <c r="B59" s="65" t="s">
        <v>32</v>
      </c>
      <c r="C59" s="37" t="s">
        <v>31</v>
      </c>
      <c r="D59" s="37" t="s">
        <v>31</v>
      </c>
      <c r="E59" s="37" t="s">
        <v>31</v>
      </c>
      <c r="F59" s="37" t="s">
        <v>31</v>
      </c>
      <c r="G59" s="37" t="s">
        <v>31</v>
      </c>
      <c r="H59" s="37"/>
      <c r="I59" s="2"/>
    </row>
    <row r="60" spans="1:12" ht="17.100000000000001" customHeight="1" x14ac:dyDescent="0.25">
      <c r="A60" s="2"/>
      <c r="B60" s="61" t="s">
        <v>33</v>
      </c>
      <c r="C60" s="62" t="s">
        <v>31</v>
      </c>
      <c r="D60" s="62" t="s">
        <v>31</v>
      </c>
      <c r="E60" s="62" t="s">
        <v>31</v>
      </c>
      <c r="F60" s="62" t="s">
        <v>31</v>
      </c>
      <c r="G60" s="62" t="s">
        <v>31</v>
      </c>
      <c r="H60" s="62"/>
      <c r="I60" s="2"/>
    </row>
    <row r="61" spans="1:12" ht="21.75" customHeight="1" x14ac:dyDescent="0.25">
      <c r="A61" s="2"/>
      <c r="B61" s="26" t="s">
        <v>84</v>
      </c>
      <c r="C61" s="20" t="s">
        <v>31</v>
      </c>
      <c r="D61" s="20" t="s">
        <v>31</v>
      </c>
      <c r="E61" s="20" t="s">
        <v>31</v>
      </c>
      <c r="F61" s="20" t="s">
        <v>31</v>
      </c>
      <c r="G61" s="20" t="s">
        <v>31</v>
      </c>
      <c r="H61" s="20"/>
      <c r="I61" s="2"/>
    </row>
    <row r="62" spans="1:12" ht="21.75" customHeight="1" x14ac:dyDescent="0.25">
      <c r="A62" s="2"/>
      <c r="B62" s="19" t="s">
        <v>35</v>
      </c>
      <c r="C62" s="20">
        <v>0</v>
      </c>
      <c r="D62" s="20">
        <v>0</v>
      </c>
      <c r="E62" s="20">
        <v>0</v>
      </c>
      <c r="F62" s="20">
        <v>0</v>
      </c>
      <c r="G62" s="20">
        <v>0</v>
      </c>
      <c r="H62" s="20">
        <v>0</v>
      </c>
      <c r="I62" s="2"/>
    </row>
    <row r="63" spans="1:12" ht="21.75" customHeight="1" x14ac:dyDescent="0.25">
      <c r="A63" s="2"/>
      <c r="B63" s="19" t="s">
        <v>36</v>
      </c>
      <c r="C63" s="20" t="s">
        <v>31</v>
      </c>
      <c r="D63" s="20" t="s">
        <v>31</v>
      </c>
      <c r="E63" s="20" t="s">
        <v>31</v>
      </c>
      <c r="F63" s="20" t="s">
        <v>31</v>
      </c>
      <c r="G63" s="20" t="s">
        <v>31</v>
      </c>
      <c r="H63" s="20"/>
      <c r="I63" s="2"/>
    </row>
    <row r="64" spans="1:12" ht="21.75" customHeight="1" x14ac:dyDescent="0.25">
      <c r="A64" s="2"/>
      <c r="B64" s="19" t="s">
        <v>37</v>
      </c>
      <c r="C64" s="20" t="s">
        <v>31</v>
      </c>
      <c r="D64" s="20" t="s">
        <v>31</v>
      </c>
      <c r="E64" s="20" t="s">
        <v>31</v>
      </c>
      <c r="F64" s="20" t="s">
        <v>31</v>
      </c>
      <c r="G64" s="20" t="s">
        <v>31</v>
      </c>
      <c r="H64" s="20"/>
      <c r="I64" s="2"/>
    </row>
    <row r="65" spans="1:15" ht="21.75" customHeight="1" x14ac:dyDescent="0.25">
      <c r="A65" s="2"/>
      <c r="B65" s="65" t="s">
        <v>38</v>
      </c>
      <c r="C65" s="37" t="s">
        <v>31</v>
      </c>
      <c r="D65" s="37" t="s">
        <v>31</v>
      </c>
      <c r="E65" s="37" t="s">
        <v>31</v>
      </c>
      <c r="F65" s="37" t="s">
        <v>31</v>
      </c>
      <c r="G65" s="37" t="s">
        <v>31</v>
      </c>
      <c r="H65" s="37"/>
      <c r="I65" s="2"/>
    </row>
    <row r="66" spans="1:15" ht="14.25" x14ac:dyDescent="0.25">
      <c r="A66" s="2"/>
      <c r="B66" s="17"/>
      <c r="C66" s="18"/>
      <c r="D66" s="18"/>
      <c r="E66" s="18"/>
      <c r="F66" s="18"/>
      <c r="G66" s="18"/>
      <c r="H66" s="18"/>
      <c r="I66" s="2"/>
    </row>
    <row r="67" spans="1:15" ht="14.25" x14ac:dyDescent="0.25">
      <c r="A67" s="2"/>
      <c r="B67" s="66" t="s">
        <v>85</v>
      </c>
      <c r="C67" s="20">
        <f t="shared" ref="C67:E67" si="0">SUM(C8:C10)</f>
        <v>1410.0400816399999</v>
      </c>
      <c r="D67" s="20">
        <f t="shared" si="0"/>
        <v>1249.8964132899998</v>
      </c>
      <c r="E67" s="20">
        <f t="shared" si="0"/>
        <v>1329.5573053799999</v>
      </c>
      <c r="F67" s="20">
        <f t="shared" ref="F67:G67" si="1">SUM(F8:F10)</f>
        <v>1222.9934663732001</v>
      </c>
      <c r="G67" s="20">
        <f t="shared" si="1"/>
        <v>1066.6537451030274</v>
      </c>
      <c r="H67" s="20">
        <f>SUM(H8:H10)</f>
        <v>898.20889716700003</v>
      </c>
      <c r="I67" s="2"/>
      <c r="K67" s="21"/>
      <c r="L67" s="21"/>
      <c r="M67" s="21"/>
      <c r="N67" s="21"/>
      <c r="O67" s="21"/>
    </row>
    <row r="68" spans="1:15" ht="21.75" customHeight="1" x14ac:dyDescent="0.25">
      <c r="A68" s="2"/>
      <c r="B68" s="28" t="s">
        <v>39</v>
      </c>
      <c r="C68" s="20">
        <f t="shared" ref="C68:G68" si="2">SUM(C67,C13)</f>
        <v>6731.5188508399997</v>
      </c>
      <c r="D68" s="20">
        <f t="shared" si="2"/>
        <v>6098.4306582500003</v>
      </c>
      <c r="E68" s="20">
        <f t="shared" si="2"/>
        <v>5908.5854424460003</v>
      </c>
      <c r="F68" s="20">
        <f t="shared" si="2"/>
        <v>5187.6416641472006</v>
      </c>
      <c r="G68" s="20">
        <f t="shared" si="2"/>
        <v>5346.8807604982612</v>
      </c>
      <c r="H68" s="20">
        <f>SUM(H67,H13)</f>
        <v>5212.9487759869999</v>
      </c>
      <c r="I68" s="2"/>
      <c r="K68" s="21"/>
      <c r="L68" s="21"/>
      <c r="M68" s="21"/>
      <c r="N68" s="21"/>
      <c r="O68" s="21"/>
    </row>
    <row r="69" spans="1:15" ht="21.75" customHeight="1" x14ac:dyDescent="0.25">
      <c r="A69" s="2"/>
      <c r="B69" s="28" t="s">
        <v>40</v>
      </c>
      <c r="C69" s="20">
        <f t="shared" ref="C69:G69" si="3">SUM(C67,C14)</f>
        <v>6731.5188508399997</v>
      </c>
      <c r="D69" s="20">
        <f t="shared" si="3"/>
        <v>6098.4306582500003</v>
      </c>
      <c r="E69" s="20">
        <f t="shared" si="3"/>
        <v>5713.0506353800001</v>
      </c>
      <c r="F69" s="20">
        <f t="shared" si="3"/>
        <v>4960.6620230663148</v>
      </c>
      <c r="G69" s="20">
        <f t="shared" si="3"/>
        <v>5346.8807604982612</v>
      </c>
      <c r="H69" s="20">
        <f>SUM(H67,H14)</f>
        <v>1835.024360868164</v>
      </c>
      <c r="I69" s="2"/>
      <c r="K69" s="21"/>
      <c r="L69" s="21"/>
      <c r="M69" s="21"/>
      <c r="N69" s="21"/>
      <c r="O69" s="21"/>
    </row>
    <row r="70" spans="1:15" ht="21.75" customHeight="1" x14ac:dyDescent="0.25">
      <c r="A70" s="2"/>
      <c r="B70" s="28" t="s">
        <v>41</v>
      </c>
      <c r="C70" s="20">
        <v>26922.966880960685</v>
      </c>
      <c r="D70" s="20">
        <v>23818.49638720047</v>
      </c>
      <c r="E70" s="20">
        <v>26774.253247130546</v>
      </c>
      <c r="F70" s="20">
        <v>25879.925133421653</v>
      </c>
      <c r="G70" s="20">
        <f>SUM(G17,G40,G45,G51,G54,G55,G56,G41)</f>
        <v>24904.194008209826</v>
      </c>
      <c r="H70" s="20">
        <f>SUM(H17,H40,H45,H51,H54,H55,H56,H41)</f>
        <v>25852.302313639164</v>
      </c>
      <c r="I70" s="2"/>
      <c r="K70" s="21"/>
      <c r="L70" s="21"/>
      <c r="M70" s="21"/>
      <c r="N70" s="21"/>
      <c r="O70" s="21"/>
    </row>
    <row r="71" spans="1:15" ht="21.75" customHeight="1" x14ac:dyDescent="0.25">
      <c r="A71" s="2"/>
      <c r="B71" s="28" t="s">
        <v>42</v>
      </c>
      <c r="C71" s="20">
        <v>33654.485731800683</v>
      </c>
      <c r="D71" s="20">
        <v>29916.927045450469</v>
      </c>
      <c r="E71" s="20">
        <v>32682.838689576547</v>
      </c>
      <c r="F71" s="20">
        <v>31067.566797568856</v>
      </c>
      <c r="G71" s="20">
        <v>30251.074768708088</v>
      </c>
      <c r="H71" s="20">
        <f>SUM(H68,H70)</f>
        <v>31065.251089626163</v>
      </c>
      <c r="I71" s="2"/>
      <c r="K71" s="21"/>
      <c r="L71" s="21"/>
      <c r="M71" s="21"/>
      <c r="N71" s="21"/>
      <c r="O71" s="21"/>
    </row>
    <row r="72" spans="1:15" ht="21.75" customHeight="1" x14ac:dyDescent="0.25">
      <c r="A72" s="2"/>
      <c r="B72" s="28" t="s">
        <v>43</v>
      </c>
      <c r="C72" s="20">
        <v>33654.485731800683</v>
      </c>
      <c r="D72" s="20">
        <v>29916.927045450469</v>
      </c>
      <c r="E72" s="20">
        <v>32487.303882510547</v>
      </c>
      <c r="F72" s="20">
        <v>30840.587156487967</v>
      </c>
      <c r="G72" s="20">
        <v>30251.074768708088</v>
      </c>
      <c r="H72" s="20">
        <f>SUM(H69,H70)</f>
        <v>27687.326674507327</v>
      </c>
      <c r="I72" s="67"/>
      <c r="K72" s="21"/>
      <c r="L72" s="21"/>
      <c r="M72" s="21"/>
      <c r="N72" s="21"/>
      <c r="O72" s="21"/>
    </row>
    <row r="73" spans="1:15" ht="14.25" x14ac:dyDescent="0.25">
      <c r="A73" s="2"/>
      <c r="B73" s="12"/>
      <c r="C73" s="13"/>
      <c r="D73" s="13"/>
      <c r="E73" s="13"/>
      <c r="F73" s="13"/>
      <c r="G73" s="13"/>
      <c r="H73" s="13"/>
      <c r="I73" s="2"/>
    </row>
    <row r="74" spans="1:15" ht="14.25" x14ac:dyDescent="0.25">
      <c r="B74" s="29"/>
    </row>
    <row r="77" spans="1:15" ht="15" customHeight="1" x14ac:dyDescent="0.25">
      <c r="G77" s="30"/>
      <c r="H77" s="30"/>
    </row>
    <row r="84" spans="1:9" s="29" customFormat="1" ht="14.25" x14ac:dyDescent="0.25">
      <c r="A84" s="11"/>
      <c r="B84" s="16"/>
      <c r="I84" s="11"/>
    </row>
    <row r="85" spans="1:9" s="29" customFormat="1" ht="14.25" x14ac:dyDescent="0.25">
      <c r="A85" s="11"/>
      <c r="B85" s="16"/>
      <c r="C85" s="30"/>
      <c r="D85" s="31"/>
      <c r="I85" s="11"/>
    </row>
    <row r="86" spans="1:9" s="29" customFormat="1" ht="14.25" x14ac:dyDescent="0.25">
      <c r="A86" s="11"/>
      <c r="B86" s="16"/>
      <c r="C86" s="30"/>
      <c r="D86" s="31"/>
      <c r="I86" s="11"/>
    </row>
    <row r="87" spans="1:9" s="29" customFormat="1" ht="14.25" x14ac:dyDescent="0.25">
      <c r="A87" s="11"/>
      <c r="B87" s="16"/>
      <c r="C87" s="30"/>
      <c r="D87" s="31"/>
      <c r="I87" s="11"/>
    </row>
    <row r="88" spans="1:9" s="29" customFormat="1" ht="14.25" x14ac:dyDescent="0.25">
      <c r="A88" s="11"/>
      <c r="B88" s="16"/>
      <c r="C88" s="30"/>
      <c r="D88" s="31"/>
      <c r="I88" s="11"/>
    </row>
    <row r="89" spans="1:9" s="29" customFormat="1" ht="14.25" x14ac:dyDescent="0.25">
      <c r="A89" s="11"/>
      <c r="B89" s="16"/>
      <c r="C89" s="30"/>
      <c r="D89" s="31"/>
      <c r="I89" s="11"/>
    </row>
    <row r="90" spans="1:9" s="29" customFormat="1" ht="14.25" x14ac:dyDescent="0.25">
      <c r="A90" s="11"/>
      <c r="B90" s="16"/>
      <c r="C90" s="30"/>
      <c r="D90" s="31"/>
      <c r="E90" s="30"/>
      <c r="I90" s="11"/>
    </row>
    <row r="91" spans="1:9" s="29" customFormat="1" ht="14.25" x14ac:dyDescent="0.25">
      <c r="A91" s="11"/>
      <c r="B91" s="16"/>
      <c r="C91" s="30"/>
      <c r="D91" s="31"/>
      <c r="I91" s="11"/>
    </row>
    <row r="92" spans="1:9" s="29" customFormat="1" ht="14.25" x14ac:dyDescent="0.25">
      <c r="A92" s="11"/>
      <c r="B92" s="16"/>
      <c r="C92" s="30"/>
      <c r="D92" s="31"/>
      <c r="I92" s="11"/>
    </row>
    <row r="93" spans="1:9" s="29" customFormat="1" ht="14.25" x14ac:dyDescent="0.25">
      <c r="A93" s="11"/>
      <c r="B93" s="16"/>
      <c r="C93" s="30"/>
      <c r="D93" s="31"/>
      <c r="I93" s="11"/>
    </row>
    <row r="95" spans="1:9" s="29" customFormat="1" ht="14.25" x14ac:dyDescent="0.25">
      <c r="A95" s="11"/>
      <c r="B95" s="16"/>
      <c r="C95" s="30"/>
      <c r="I95" s="11"/>
    </row>
    <row r="96" spans="1:9" s="29" customFormat="1" ht="14.25" x14ac:dyDescent="0.25">
      <c r="A96" s="11"/>
      <c r="B96" s="16"/>
      <c r="C96" s="30"/>
      <c r="I96" s="11"/>
    </row>
    <row r="98" spans="3:8" ht="18" customHeight="1" x14ac:dyDescent="0.25"/>
    <row r="99" spans="3:8" ht="18" customHeight="1" x14ac:dyDescent="0.25">
      <c r="C99" s="30"/>
    </row>
    <row r="100" spans="3:8" ht="18" customHeight="1" x14ac:dyDescent="0.25">
      <c r="C100" s="30"/>
    </row>
    <row r="101" spans="3:8" ht="18" customHeight="1" x14ac:dyDescent="0.25">
      <c r="C101" s="30"/>
    </row>
    <row r="102" spans="3:8" ht="18" customHeight="1" x14ac:dyDescent="0.25">
      <c r="C102" s="30"/>
    </row>
    <row r="103" spans="3:8" ht="14.25" x14ac:dyDescent="0.25">
      <c r="C103" s="30"/>
      <c r="F103" s="30"/>
      <c r="G103" s="30"/>
      <c r="H103" s="30"/>
    </row>
    <row r="104" spans="3:8" ht="14.25" x14ac:dyDescent="0.25">
      <c r="C104" s="30"/>
      <c r="F104" s="30"/>
      <c r="G104" s="30"/>
      <c r="H104" s="30"/>
    </row>
    <row r="105" spans="3:8" ht="14.25" x14ac:dyDescent="0.25">
      <c r="C105" s="30"/>
      <c r="F105" s="30"/>
      <c r="G105" s="30"/>
      <c r="H105" s="30"/>
    </row>
    <row r="106" spans="3:8" ht="14.25" x14ac:dyDescent="0.25">
      <c r="C106" s="30"/>
      <c r="F106" s="30"/>
      <c r="G106" s="30"/>
      <c r="H106" s="30"/>
    </row>
    <row r="107" spans="3:8" ht="14.25" x14ac:dyDescent="0.25">
      <c r="C107" s="30"/>
      <c r="F107" s="30"/>
      <c r="G107" s="30"/>
      <c r="H107" s="30"/>
    </row>
    <row r="108" spans="3:8" ht="14.25" x14ac:dyDescent="0.25">
      <c r="C108" s="30"/>
      <c r="F108" s="30"/>
      <c r="G108" s="30"/>
      <c r="H108" s="30"/>
    </row>
    <row r="109" spans="3:8" ht="14.25" x14ac:dyDescent="0.25">
      <c r="C109" s="30"/>
      <c r="F109" s="30"/>
      <c r="G109" s="30"/>
      <c r="H109" s="30"/>
    </row>
    <row r="110" spans="3:8" ht="14.25" x14ac:dyDescent="0.25">
      <c r="C110" s="30"/>
      <c r="F110" s="30"/>
      <c r="G110" s="30"/>
      <c r="H110" s="30"/>
    </row>
    <row r="111" spans="3:8" ht="14.25" x14ac:dyDescent="0.25">
      <c r="C111" s="30"/>
      <c r="F111" s="30"/>
      <c r="G111" s="30"/>
      <c r="H111" s="30"/>
    </row>
    <row r="112" spans="3:8" ht="14.25" x14ac:dyDescent="0.25">
      <c r="C112" s="30"/>
      <c r="F112" s="30"/>
      <c r="G112" s="30"/>
      <c r="H112" s="30"/>
    </row>
    <row r="113" spans="3:8" ht="14.25" x14ac:dyDescent="0.25">
      <c r="C113" s="30"/>
      <c r="F113" s="30"/>
      <c r="G113" s="30"/>
      <c r="H113" s="30"/>
    </row>
    <row r="114" spans="3:8" ht="14.25" x14ac:dyDescent="0.25">
      <c r="C114" s="30"/>
      <c r="F114" s="30"/>
      <c r="G114" s="30"/>
      <c r="H114" s="30"/>
    </row>
    <row r="115" spans="3:8" ht="14.25" x14ac:dyDescent="0.25">
      <c r="C115" s="30"/>
      <c r="F115" s="30"/>
      <c r="G115" s="30"/>
      <c r="H115" s="30"/>
    </row>
    <row r="116" spans="3:8" ht="14.25" x14ac:dyDescent="0.25">
      <c r="C116" s="30"/>
      <c r="F116" s="30"/>
      <c r="G116" s="30"/>
      <c r="H116" s="30"/>
    </row>
    <row r="117" spans="3:8" ht="14.25" x14ac:dyDescent="0.25">
      <c r="C117" s="30"/>
      <c r="F117" s="30"/>
      <c r="G117" s="30"/>
      <c r="H117" s="30"/>
    </row>
    <row r="118" spans="3:8" ht="14.25" x14ac:dyDescent="0.25">
      <c r="C118" s="30"/>
      <c r="F118" s="30"/>
      <c r="G118" s="30"/>
      <c r="H118" s="30"/>
    </row>
    <row r="119" spans="3:8" ht="14.25" x14ac:dyDescent="0.25">
      <c r="C119" s="30"/>
      <c r="F119" s="30"/>
      <c r="G119" s="30"/>
      <c r="H119" s="30"/>
    </row>
    <row r="120" spans="3:8" ht="14.25" x14ac:dyDescent="0.25">
      <c r="C120" s="30"/>
      <c r="F120" s="30"/>
      <c r="G120" s="30"/>
      <c r="H120" s="30"/>
    </row>
    <row r="121" spans="3:8" ht="14.25" x14ac:dyDescent="0.25">
      <c r="C121" s="30"/>
      <c r="F121" s="30"/>
      <c r="G121" s="30"/>
      <c r="H121" s="30"/>
    </row>
    <row r="122" spans="3:8" ht="14.25" x14ac:dyDescent="0.25">
      <c r="C122" s="30"/>
      <c r="F122" s="30"/>
      <c r="G122" s="30"/>
      <c r="H122" s="30"/>
    </row>
    <row r="123" spans="3:8" ht="14.25" x14ac:dyDescent="0.25">
      <c r="C123" s="30"/>
      <c r="F123" s="30"/>
      <c r="G123" s="30"/>
      <c r="H123" s="30"/>
    </row>
    <row r="124" spans="3:8" ht="14.25" x14ac:dyDescent="0.25">
      <c r="C124" s="30"/>
      <c r="F124" s="30"/>
      <c r="G124" s="30"/>
      <c r="H124" s="30"/>
    </row>
    <row r="125" spans="3:8" ht="14.25" x14ac:dyDescent="0.25">
      <c r="C125" s="30"/>
      <c r="F125" s="30"/>
      <c r="G125" s="30"/>
      <c r="H125" s="30"/>
    </row>
    <row r="126" spans="3:8" ht="14.25" x14ac:dyDescent="0.25">
      <c r="C126" s="30"/>
      <c r="F126" s="30"/>
      <c r="G126" s="30"/>
      <c r="H126" s="30"/>
    </row>
    <row r="127" spans="3:8" ht="14.25" x14ac:dyDescent="0.25">
      <c r="C127" s="30"/>
      <c r="F127" s="30"/>
      <c r="G127" s="30"/>
      <c r="H127" s="30"/>
    </row>
    <row r="128" spans="3:8" ht="14.25" x14ac:dyDescent="0.25">
      <c r="C128" s="30"/>
      <c r="F128" s="30"/>
      <c r="G128" s="30"/>
      <c r="H128" s="30"/>
    </row>
    <row r="129" spans="1:39" ht="14.25" x14ac:dyDescent="0.25">
      <c r="C129" s="30"/>
      <c r="F129" s="30"/>
      <c r="G129" s="30"/>
      <c r="H129" s="30"/>
    </row>
    <row r="130" spans="1:39" ht="14.25" x14ac:dyDescent="0.25">
      <c r="C130" s="30"/>
      <c r="F130" s="30"/>
      <c r="G130" s="30"/>
      <c r="H130" s="30"/>
    </row>
    <row r="131" spans="1:39" ht="14.25" x14ac:dyDescent="0.25">
      <c r="C131" s="30"/>
      <c r="F131" s="30"/>
      <c r="G131" s="30"/>
      <c r="H131" s="30"/>
    </row>
    <row r="132" spans="1:39" ht="14.25" x14ac:dyDescent="0.25">
      <c r="C132" s="30"/>
      <c r="F132" s="30"/>
      <c r="G132" s="30"/>
      <c r="H132" s="30"/>
    </row>
    <row r="133" spans="1:39" s="29" customFormat="1" ht="14.25" x14ac:dyDescent="0.25">
      <c r="A133" s="11"/>
      <c r="B133" s="16"/>
      <c r="C133" s="30"/>
      <c r="E133" s="30"/>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6" spans="1:39" s="29" customFormat="1" ht="14.25" x14ac:dyDescent="0.25">
      <c r="A136" s="11"/>
      <c r="B136" s="16"/>
      <c r="C136" s="30"/>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s="29" customFormat="1" ht="14.25" x14ac:dyDescent="0.25">
      <c r="A137" s="11"/>
      <c r="B137" s="16"/>
      <c r="C137" s="30"/>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s="29" customFormat="1" ht="14.25" x14ac:dyDescent="0.25">
      <c r="A138" s="11"/>
      <c r="B138" s="16"/>
      <c r="C138" s="30"/>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s="29" customFormat="1" ht="14.25" x14ac:dyDescent="0.25">
      <c r="A139" s="11"/>
      <c r="B139" s="16"/>
      <c r="C139" s="30"/>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s="29" customFormat="1" ht="14.25" x14ac:dyDescent="0.25">
      <c r="A140" s="11"/>
      <c r="B140" s="16"/>
      <c r="C140" s="30"/>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s="29" customFormat="1" ht="14.25" x14ac:dyDescent="0.25">
      <c r="A141" s="11"/>
      <c r="B141" s="16"/>
      <c r="C141" s="30"/>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s="29" customFormat="1" ht="14.25" x14ac:dyDescent="0.25">
      <c r="A142" s="11"/>
      <c r="B142" s="16"/>
      <c r="C142" s="30"/>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s="29" customFormat="1" ht="14.25" x14ac:dyDescent="0.25">
      <c r="A143" s="11"/>
      <c r="B143" s="16"/>
      <c r="C143" s="30"/>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s="29" customFormat="1" ht="14.25" x14ac:dyDescent="0.25">
      <c r="A144" s="11"/>
      <c r="B144" s="16"/>
      <c r="C144" s="30"/>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s="29" customFormat="1" ht="14.25" x14ac:dyDescent="0.25">
      <c r="A145" s="11"/>
      <c r="B145" s="16"/>
      <c r="C145" s="30"/>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s="29" customFormat="1" ht="14.25" x14ac:dyDescent="0.25">
      <c r="A146" s="11"/>
      <c r="B146" s="16"/>
      <c r="C146" s="30"/>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51" spans="1:39" s="29" customFormat="1" ht="14.25" x14ac:dyDescent="0.25">
      <c r="A151" s="11"/>
      <c r="B151" s="16"/>
      <c r="C151" s="30"/>
      <c r="D151" s="30"/>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s="29" customFormat="1" ht="14.25" x14ac:dyDescent="0.25">
      <c r="A152" s="11"/>
      <c r="B152" s="16"/>
      <c r="C152" s="30"/>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s="29" customFormat="1" ht="14.25" x14ac:dyDescent="0.25">
      <c r="A153" s="11"/>
      <c r="B153" s="16"/>
      <c r="C153" s="30"/>
      <c r="D153" s="30"/>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s="29" customFormat="1" ht="14.25" x14ac:dyDescent="0.25">
      <c r="A154" s="11"/>
      <c r="B154" s="16"/>
      <c r="C154" s="30"/>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s="29" customFormat="1" ht="14.25" x14ac:dyDescent="0.25">
      <c r="A155" s="11"/>
      <c r="B155" s="16"/>
      <c r="C155" s="30"/>
      <c r="D155" s="30"/>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s="29" customFormat="1" ht="14.25" x14ac:dyDescent="0.25">
      <c r="A156" s="11"/>
      <c r="B156" s="16"/>
      <c r="C156" s="30"/>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s="29" customFormat="1" ht="14.25" x14ac:dyDescent="0.25">
      <c r="A157" s="11"/>
      <c r="B157" s="16"/>
      <c r="C157" s="30"/>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s="29" customFormat="1" ht="14.25" x14ac:dyDescent="0.25">
      <c r="A158" s="11"/>
      <c r="B158" s="16"/>
      <c r="C158" s="30"/>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s="29" customFormat="1" ht="14.25" x14ac:dyDescent="0.25">
      <c r="A159" s="11"/>
      <c r="B159" s="16"/>
      <c r="C159" s="30"/>
      <c r="D159" s="30"/>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s="29" customFormat="1" ht="14.25" x14ac:dyDescent="0.25">
      <c r="A160" s="11"/>
      <c r="B160" s="16"/>
      <c r="C160" s="30"/>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s="29" customFormat="1" ht="14.25" x14ac:dyDescent="0.25">
      <c r="A161" s="11"/>
      <c r="B161" s="16"/>
      <c r="C161" s="30"/>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s="29" customFormat="1" ht="14.25" x14ac:dyDescent="0.25">
      <c r="A162" s="11"/>
      <c r="B162" s="16"/>
      <c r="C162" s="30"/>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s="29" customFormat="1" ht="14.25" x14ac:dyDescent="0.25">
      <c r="A163" s="11"/>
      <c r="B163" s="16"/>
      <c r="C163" s="30"/>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s="29" customFormat="1" ht="14.25" x14ac:dyDescent="0.25">
      <c r="A164" s="11"/>
      <c r="B164" s="16"/>
      <c r="C164" s="30"/>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s="29" customFormat="1" ht="14.25" x14ac:dyDescent="0.25">
      <c r="A165" s="11"/>
      <c r="B165" s="16"/>
      <c r="C165" s="30"/>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7" spans="1:39" s="29" customFormat="1" ht="14.25" x14ac:dyDescent="0.25">
      <c r="A167" s="11"/>
      <c r="B167" s="16"/>
      <c r="D167" s="30"/>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s="29" customFormat="1" ht="14.25" x14ac:dyDescent="0.25">
      <c r="A168" s="11"/>
      <c r="B168" s="16"/>
      <c r="D168" s="30"/>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sheetData>
  <sheetProtection sheet="1" objects="1" scenarios="1"/>
  <mergeCells count="1">
    <mergeCell ref="B2:F2"/>
  </mergeCells>
  <conditionalFormatting sqref="B103:B132">
    <cfRule type="colorScale" priority="1">
      <colorScale>
        <cfvo type="min"/>
        <cfvo type="max"/>
        <color rgb="FFFCFCFF"/>
        <color rgb="FFF8696B"/>
      </colorScale>
    </cfRule>
  </conditionalFormatting>
  <conditionalFormatting sqref="C99:C132">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F44F6-F3C2-4ED3-9E1A-217240F8407A}">
  <sheetPr>
    <tabColor theme="5" tint="-0.249977111117893"/>
  </sheetPr>
  <dimension ref="A1:AN114"/>
  <sheetViews>
    <sheetView zoomScale="70" zoomScaleNormal="70" workbookViewId="0">
      <selection activeCell="B23" sqref="B23:G24"/>
    </sheetView>
  </sheetViews>
  <sheetFormatPr defaultColWidth="9.140625" defaultRowHeight="15" customHeight="1" x14ac:dyDescent="0.25"/>
  <cols>
    <col min="1" max="1" width="2.7109375" style="11" customWidth="1"/>
    <col min="2" max="2" width="61.28515625" style="16" customWidth="1"/>
    <col min="3" max="3" width="36" style="16" customWidth="1"/>
    <col min="4" max="9" width="31.5703125" style="29" customWidth="1"/>
    <col min="10" max="10" width="2.7109375" style="11" customWidth="1"/>
    <col min="11" max="16384" width="9.140625" style="11"/>
  </cols>
  <sheetData>
    <row r="1" spans="1:17" s="5" customFormat="1" ht="39" customHeight="1" x14ac:dyDescent="0.25">
      <c r="A1" s="2"/>
      <c r="B1" s="73" t="s">
        <v>86</v>
      </c>
      <c r="C1" s="32"/>
      <c r="D1" s="33"/>
      <c r="E1" s="3"/>
      <c r="F1" s="3"/>
      <c r="G1" s="3"/>
      <c r="H1" s="3"/>
      <c r="I1" s="3"/>
      <c r="J1" s="2"/>
    </row>
    <row r="2" spans="1:17" s="8" customFormat="1" ht="18.75" customHeight="1" x14ac:dyDescent="0.25">
      <c r="A2" s="2"/>
      <c r="B2" s="101" t="s">
        <v>87</v>
      </c>
      <c r="C2" s="101"/>
      <c r="D2" s="101"/>
      <c r="E2" s="101"/>
      <c r="F2" s="101"/>
      <c r="G2" s="101"/>
      <c r="H2" s="7"/>
      <c r="I2" s="7"/>
      <c r="J2" s="2"/>
    </row>
    <row r="3" spans="1:17" ht="8.25" customHeight="1" x14ac:dyDescent="0.25">
      <c r="A3" s="2"/>
      <c r="B3" s="9"/>
      <c r="C3" s="9"/>
      <c r="D3" s="10"/>
      <c r="E3" s="10"/>
      <c r="F3" s="10"/>
      <c r="G3" s="10"/>
      <c r="H3" s="10"/>
      <c r="I3" s="10"/>
      <c r="J3" s="10"/>
    </row>
    <row r="4" spans="1:17" ht="14.25" x14ac:dyDescent="0.25">
      <c r="A4" s="2"/>
      <c r="B4" s="12"/>
      <c r="C4" s="12"/>
      <c r="D4" s="13"/>
      <c r="E4" s="13"/>
      <c r="F4" s="13"/>
      <c r="G4" s="13"/>
      <c r="H4" s="13"/>
      <c r="I4" s="13"/>
      <c r="J4" s="2"/>
    </row>
    <row r="5" spans="1:17" s="16" customFormat="1" ht="45.75" customHeight="1" x14ac:dyDescent="0.25">
      <c r="A5" s="2"/>
      <c r="B5" s="14" t="s">
        <v>88</v>
      </c>
      <c r="C5" s="15" t="s">
        <v>89</v>
      </c>
      <c r="D5" s="15" t="s">
        <v>16</v>
      </c>
      <c r="E5" s="15">
        <v>2020</v>
      </c>
      <c r="F5" s="15">
        <v>2021</v>
      </c>
      <c r="G5" s="15">
        <v>2022</v>
      </c>
      <c r="H5" s="15">
        <v>2023</v>
      </c>
      <c r="I5" s="15">
        <v>2024</v>
      </c>
      <c r="J5" s="2"/>
    </row>
    <row r="6" spans="1:17" ht="10.5" customHeight="1" x14ac:dyDescent="0.25">
      <c r="A6" s="2"/>
      <c r="B6" s="17"/>
      <c r="C6" s="12"/>
      <c r="D6" s="18"/>
      <c r="E6" s="18"/>
      <c r="F6" s="18"/>
      <c r="G6" s="18"/>
      <c r="H6" s="18"/>
      <c r="I6" s="18"/>
      <c r="J6" s="2"/>
    </row>
    <row r="7" spans="1:17" ht="21.75" customHeight="1" x14ac:dyDescent="0.25">
      <c r="A7" s="2"/>
      <c r="B7" s="34" t="s">
        <v>90</v>
      </c>
      <c r="C7" s="34" t="s">
        <v>91</v>
      </c>
      <c r="D7" s="20">
        <v>58683.785957923268</v>
      </c>
      <c r="E7" s="20">
        <v>61591.148000000001</v>
      </c>
      <c r="F7" s="20">
        <v>68567.269848943004</v>
      </c>
      <c r="G7" s="20">
        <v>63917.334460199803</v>
      </c>
      <c r="H7" s="20">
        <v>65620.939419998831</v>
      </c>
      <c r="I7" s="20">
        <v>69436.83420999987</v>
      </c>
      <c r="J7" s="2"/>
      <c r="M7" s="21"/>
      <c r="N7" s="21"/>
      <c r="O7" s="21"/>
      <c r="P7" s="21"/>
      <c r="Q7" s="21"/>
    </row>
    <row r="8" spans="1:17" ht="21.75" customHeight="1" x14ac:dyDescent="0.25">
      <c r="A8" s="2"/>
      <c r="B8" s="18"/>
      <c r="C8" s="18"/>
      <c r="D8" s="38"/>
      <c r="E8" s="38"/>
      <c r="F8" s="38"/>
      <c r="G8" s="38"/>
      <c r="H8" s="38"/>
      <c r="I8" s="38"/>
      <c r="J8" s="2"/>
      <c r="M8" s="21"/>
      <c r="N8" s="21"/>
      <c r="O8" s="21"/>
      <c r="P8" s="21"/>
      <c r="Q8" s="21"/>
    </row>
    <row r="9" spans="1:17" ht="21.75" customHeight="1" x14ac:dyDescent="0.25">
      <c r="A9" s="2"/>
      <c r="B9" s="71"/>
      <c r="C9" s="71"/>
      <c r="D9" s="38"/>
      <c r="E9" s="38"/>
      <c r="F9" s="38"/>
      <c r="G9" s="38"/>
      <c r="H9" s="38"/>
      <c r="I9" s="38"/>
      <c r="J9" s="2"/>
      <c r="M9" s="21"/>
      <c r="N9" s="21"/>
      <c r="O9" s="21"/>
      <c r="P9" s="21"/>
      <c r="Q9" s="21"/>
    </row>
    <row r="10" spans="1:17" ht="21.75" customHeight="1" x14ac:dyDescent="0.25">
      <c r="A10" s="2"/>
      <c r="B10" s="34" t="s">
        <v>17</v>
      </c>
      <c r="C10" s="34" t="s">
        <v>92</v>
      </c>
      <c r="D10" s="20">
        <v>24.027762671123668</v>
      </c>
      <c r="E10" s="20">
        <v>20.293442383798396</v>
      </c>
      <c r="F10" s="20">
        <v>19.390553369108595</v>
      </c>
      <c r="G10" s="20">
        <v>19.133987308790804</v>
      </c>
      <c r="H10" s="20">
        <v>16.254777126490676</v>
      </c>
      <c r="I10" s="20">
        <f>'2. GHG Breakdown'!H67/'3. GHG Intensity Ratios'!I7*1000</f>
        <v>12.935625700482259</v>
      </c>
      <c r="J10" s="2"/>
      <c r="M10" s="21"/>
      <c r="N10" s="21"/>
      <c r="O10" s="21"/>
      <c r="P10" s="21"/>
      <c r="Q10" s="21"/>
    </row>
    <row r="11" spans="1:17" ht="21.75" customHeight="1" x14ac:dyDescent="0.25">
      <c r="A11" s="2"/>
      <c r="B11" s="34" t="s">
        <v>18</v>
      </c>
      <c r="C11" s="34" t="s">
        <v>92</v>
      </c>
      <c r="D11" s="20">
        <v>90.680563333380391</v>
      </c>
      <c r="E11" s="20">
        <v>78.721283859816992</v>
      </c>
      <c r="F11" s="20">
        <v>66.781543835037041</v>
      </c>
      <c r="G11" s="20">
        <v>62.027746170214847</v>
      </c>
      <c r="H11" s="20">
        <v>65.226542826523129</v>
      </c>
      <c r="I11" s="20">
        <f>'1. GHG Summary'!H9/'3. GHG Intensity Ratios'!I7*1000</f>
        <v>62.139063911969323</v>
      </c>
      <c r="J11" s="2"/>
      <c r="M11" s="21"/>
      <c r="N11" s="21"/>
      <c r="O11" s="21"/>
      <c r="P11" s="21"/>
      <c r="Q11" s="21"/>
    </row>
    <row r="12" spans="1:17" ht="21.75" customHeight="1" x14ac:dyDescent="0.25">
      <c r="A12" s="2"/>
      <c r="B12" s="34" t="s">
        <v>19</v>
      </c>
      <c r="C12" s="34" t="s">
        <v>92</v>
      </c>
      <c r="D12" s="20">
        <v>90.680563333380391</v>
      </c>
      <c r="E12" s="20">
        <v>78.721283859816992</v>
      </c>
      <c r="F12" s="20">
        <v>63.929821613971903</v>
      </c>
      <c r="G12" s="20">
        <v>58.476602446876051</v>
      </c>
      <c r="H12" s="20">
        <v>65.226542826523129</v>
      </c>
      <c r="I12" s="20">
        <f>'1. GHG Summary'!H10/'3. GHG Intensity Ratios'!I7*1000</f>
        <v>13.491621188660837</v>
      </c>
      <c r="J12" s="2"/>
      <c r="M12" s="21"/>
      <c r="N12" s="21"/>
      <c r="O12" s="21"/>
      <c r="P12" s="21"/>
      <c r="Q12" s="21"/>
    </row>
    <row r="13" spans="1:17" ht="21.75" customHeight="1" x14ac:dyDescent="0.25">
      <c r="A13" s="2"/>
      <c r="B13" s="34" t="s">
        <v>93</v>
      </c>
      <c r="C13" s="34" t="s">
        <v>92</v>
      </c>
      <c r="D13" s="20">
        <v>114.70832600450406</v>
      </c>
      <c r="E13" s="20">
        <v>99.014726243615385</v>
      </c>
      <c r="F13" s="20">
        <v>86.172097204145643</v>
      </c>
      <c r="G13" s="20">
        <v>81.161733479005647</v>
      </c>
      <c r="H13" s="20">
        <v>81.481319953013809</v>
      </c>
      <c r="I13" s="20">
        <f>'1. GHG Summary'!H31/'3. GHG Intensity Ratios'!I7*1000</f>
        <v>75.074689612451579</v>
      </c>
      <c r="J13" s="2"/>
      <c r="M13" s="21"/>
      <c r="N13" s="21"/>
      <c r="O13" s="21"/>
      <c r="P13" s="21"/>
      <c r="Q13" s="21"/>
    </row>
    <row r="14" spans="1:17" ht="21.75" customHeight="1" x14ac:dyDescent="0.25">
      <c r="A14" s="2"/>
      <c r="B14" s="34" t="s">
        <v>94</v>
      </c>
      <c r="C14" s="34" t="s">
        <v>92</v>
      </c>
      <c r="D14" s="20">
        <v>114.70832600450406</v>
      </c>
      <c r="E14" s="20">
        <v>99.014726243615385</v>
      </c>
      <c r="F14" s="20">
        <v>83.320374983080498</v>
      </c>
      <c r="G14" s="20">
        <v>77.610589755666851</v>
      </c>
      <c r="H14" s="20">
        <v>81.481319953013809</v>
      </c>
      <c r="I14" s="20">
        <f>'1. GHG Summary'!H32/'3. GHG Intensity Ratios'!I7*1000</f>
        <v>26.427246889143099</v>
      </c>
      <c r="J14" s="2"/>
      <c r="M14" s="21"/>
      <c r="N14" s="21"/>
      <c r="O14" s="21"/>
      <c r="P14" s="21"/>
      <c r="Q14" s="21"/>
    </row>
    <row r="15" spans="1:17" ht="21.75" customHeight="1" x14ac:dyDescent="0.25">
      <c r="A15" s="2"/>
      <c r="B15" s="34" t="s">
        <v>20</v>
      </c>
      <c r="C15" s="34" t="s">
        <v>92</v>
      </c>
      <c r="D15" s="20">
        <v>458.78033329793448</v>
      </c>
      <c r="E15" s="20">
        <v>386.71947448033393</v>
      </c>
      <c r="F15" s="20">
        <v>390.48154179268789</v>
      </c>
      <c r="G15" s="20">
        <v>404.89681479969454</v>
      </c>
      <c r="H15" s="20">
        <v>379.51596286687641</v>
      </c>
      <c r="I15" s="20">
        <f>'1. GHG Summary'!H33/'3. GHG Intensity Ratios'!I7*1000</f>
        <v>372.31395422569642</v>
      </c>
      <c r="J15" s="2"/>
      <c r="M15" s="21"/>
      <c r="N15" s="21"/>
      <c r="O15" s="21"/>
      <c r="P15" s="21"/>
      <c r="Q15" s="21"/>
    </row>
    <row r="16" spans="1:17" ht="21.75" customHeight="1" x14ac:dyDescent="0.25">
      <c r="A16" s="2"/>
      <c r="B16" s="34" t="s">
        <v>95</v>
      </c>
      <c r="C16" s="34" t="s">
        <v>92</v>
      </c>
      <c r="D16" s="20">
        <v>573.48865930243858</v>
      </c>
      <c r="E16" s="20">
        <v>485.7342007239493</v>
      </c>
      <c r="F16" s="20">
        <v>476.65363899683354</v>
      </c>
      <c r="G16" s="20">
        <v>486.05854827870019</v>
      </c>
      <c r="H16" s="20">
        <v>460.99728281989019</v>
      </c>
      <c r="I16" s="20">
        <f>'1. GHG Summary'!H34/'3. GHG Intensity Ratios'!I7*1000</f>
        <v>447.38864383814803</v>
      </c>
      <c r="J16" s="2"/>
      <c r="M16" s="21"/>
      <c r="N16" s="21"/>
      <c r="O16" s="21"/>
      <c r="P16" s="21"/>
      <c r="Q16" s="21"/>
    </row>
    <row r="17" spans="1:17" ht="21.75" customHeight="1" x14ac:dyDescent="0.25">
      <c r="A17" s="2"/>
      <c r="B17" s="34" t="s">
        <v>96</v>
      </c>
      <c r="C17" s="34" t="s">
        <v>92</v>
      </c>
      <c r="D17" s="20">
        <v>573.48865930243858</v>
      </c>
      <c r="E17" s="20">
        <v>485.7342007239493</v>
      </c>
      <c r="F17" s="20">
        <v>473.8019167757684</v>
      </c>
      <c r="G17" s="20">
        <v>482.5074045553614</v>
      </c>
      <c r="H17" s="20">
        <v>460.99728281989019</v>
      </c>
      <c r="I17" s="20">
        <f>'1. GHG Summary'!H35/'3. GHG Intensity Ratios'!I7*1000</f>
        <v>398.7412011148395</v>
      </c>
      <c r="J17" s="2"/>
      <c r="M17" s="21"/>
      <c r="N17" s="21"/>
      <c r="O17" s="21"/>
      <c r="P17" s="21"/>
      <c r="Q17" s="21"/>
    </row>
    <row r="18" spans="1:17" ht="21.75" customHeight="1" x14ac:dyDescent="0.25">
      <c r="A18" s="2"/>
      <c r="B18" s="17"/>
      <c r="C18" s="12"/>
      <c r="D18" s="38"/>
      <c r="E18" s="38"/>
      <c r="F18" s="38"/>
      <c r="G18" s="38"/>
      <c r="H18" s="38"/>
      <c r="I18" s="38"/>
      <c r="J18" s="2"/>
      <c r="M18" s="21"/>
      <c r="N18" s="21"/>
      <c r="O18" s="21"/>
      <c r="P18" s="21"/>
      <c r="Q18" s="21"/>
    </row>
    <row r="19" spans="1:17" ht="21.75" customHeight="1" x14ac:dyDescent="0.25">
      <c r="A19" s="2"/>
      <c r="B19" s="23" t="s">
        <v>97</v>
      </c>
      <c r="C19" s="34" t="s">
        <v>92</v>
      </c>
      <c r="D19" s="20">
        <v>785.68754624468215</v>
      </c>
      <c r="E19" s="20">
        <v>614.39316374153225</v>
      </c>
      <c r="F19" s="20">
        <v>644.17861180147338</v>
      </c>
      <c r="G19" s="20">
        <v>632.51174591724111</v>
      </c>
      <c r="H19" s="20">
        <v>584.28867554844476</v>
      </c>
      <c r="I19" s="20">
        <v>562.8268847414073</v>
      </c>
      <c r="J19" s="2"/>
      <c r="M19" s="21"/>
      <c r="N19" s="21"/>
      <c r="O19" s="21"/>
      <c r="P19" s="21"/>
      <c r="Q19" s="21"/>
    </row>
    <row r="20" spans="1:17" ht="21.75" customHeight="1" x14ac:dyDescent="0.25">
      <c r="A20" s="2"/>
      <c r="B20" s="23" t="s">
        <v>98</v>
      </c>
      <c r="C20" s="34" t="s">
        <v>92</v>
      </c>
      <c r="D20" s="20">
        <v>900.39587224918625</v>
      </c>
      <c r="E20" s="20">
        <v>713.40788998514768</v>
      </c>
      <c r="F20" s="20">
        <v>730.35070900561902</v>
      </c>
      <c r="G20" s="20">
        <v>713.67347939624676</v>
      </c>
      <c r="H20" s="20">
        <v>665.76999550145854</v>
      </c>
      <c r="I20" s="20">
        <v>637.9015743538589</v>
      </c>
      <c r="J20" s="2"/>
      <c r="M20" s="21"/>
      <c r="N20" s="21"/>
      <c r="O20" s="21"/>
      <c r="P20" s="21"/>
      <c r="Q20" s="21"/>
    </row>
    <row r="21" spans="1:17" ht="21.75" customHeight="1" x14ac:dyDescent="0.25">
      <c r="A21" s="2"/>
      <c r="B21" s="23" t="s">
        <v>99</v>
      </c>
      <c r="C21" s="34" t="s">
        <v>92</v>
      </c>
      <c r="D21" s="20">
        <v>900.39587224918625</v>
      </c>
      <c r="E21" s="20">
        <v>713.40788998514768</v>
      </c>
      <c r="F21" s="20">
        <v>727.49898678455395</v>
      </c>
      <c r="G21" s="20">
        <v>710.12233567290798</v>
      </c>
      <c r="H21" s="20">
        <v>665.76999550145854</v>
      </c>
      <c r="I21" s="20">
        <v>589.25413163055043</v>
      </c>
      <c r="J21" s="2"/>
      <c r="M21" s="21"/>
      <c r="N21" s="21"/>
      <c r="O21" s="21"/>
      <c r="P21" s="21"/>
      <c r="Q21" s="21"/>
    </row>
    <row r="22" spans="1:17" ht="21.75" customHeight="1" x14ac:dyDescent="0.25">
      <c r="A22" s="2"/>
      <c r="B22" s="17"/>
      <c r="C22" s="12"/>
      <c r="D22" s="18"/>
      <c r="E22" s="18"/>
      <c r="F22" s="18"/>
      <c r="G22" s="18"/>
      <c r="H22" s="38"/>
      <c r="I22" s="38"/>
      <c r="J22" s="2"/>
    </row>
    <row r="23" spans="1:17" ht="21.75" customHeight="1" x14ac:dyDescent="0.25">
      <c r="A23" s="2"/>
      <c r="B23" s="102" t="s">
        <v>100</v>
      </c>
      <c r="C23" s="102"/>
      <c r="D23" s="102"/>
      <c r="E23" s="102"/>
      <c r="F23" s="102"/>
      <c r="G23" s="102"/>
      <c r="H23" s="90"/>
      <c r="I23" s="90"/>
      <c r="J23" s="2"/>
    </row>
    <row r="24" spans="1:17" ht="21.75" customHeight="1" x14ac:dyDescent="0.25">
      <c r="A24" s="2"/>
      <c r="B24" s="102"/>
      <c r="C24" s="102"/>
      <c r="D24" s="102"/>
      <c r="E24" s="102"/>
      <c r="F24" s="102"/>
      <c r="G24" s="102"/>
      <c r="H24" s="90"/>
      <c r="I24" s="90"/>
      <c r="J24" s="2"/>
    </row>
    <row r="25" spans="1:17" ht="21.75" customHeight="1" x14ac:dyDescent="0.25">
      <c r="A25" s="2"/>
      <c r="B25" s="17"/>
      <c r="C25" s="12"/>
      <c r="D25" s="18"/>
      <c r="E25" s="18"/>
      <c r="F25" s="18"/>
      <c r="G25" s="18"/>
      <c r="H25" s="38"/>
      <c r="I25" s="38"/>
      <c r="J25" s="2"/>
    </row>
    <row r="30" spans="1:17" s="29" customFormat="1" ht="14.25" x14ac:dyDescent="0.25">
      <c r="A30" s="11"/>
      <c r="B30" s="16"/>
      <c r="C30" s="16"/>
      <c r="J30" s="11"/>
    </row>
    <row r="31" spans="1:17" s="29" customFormat="1" ht="14.25" x14ac:dyDescent="0.25">
      <c r="A31" s="11"/>
      <c r="B31" s="16"/>
      <c r="C31" s="16"/>
      <c r="D31" s="30"/>
      <c r="E31" s="31"/>
      <c r="J31" s="11"/>
    </row>
    <row r="32" spans="1:17" s="29" customFormat="1" ht="14.25" x14ac:dyDescent="0.25">
      <c r="A32" s="11"/>
      <c r="B32" s="16"/>
      <c r="C32" s="16"/>
      <c r="D32" s="30"/>
      <c r="E32" s="31"/>
      <c r="J32" s="11"/>
    </row>
    <row r="33" spans="1:10" s="29" customFormat="1" ht="14.25" x14ac:dyDescent="0.25">
      <c r="A33" s="11"/>
      <c r="B33" s="16"/>
      <c r="C33" s="16"/>
      <c r="D33" s="30"/>
      <c r="E33" s="31"/>
      <c r="J33" s="11"/>
    </row>
    <row r="34" spans="1:10" s="29" customFormat="1" ht="14.25" x14ac:dyDescent="0.25">
      <c r="A34" s="11"/>
      <c r="B34" s="16"/>
      <c r="C34" s="16"/>
      <c r="D34" s="30"/>
      <c r="E34" s="31"/>
      <c r="J34" s="11"/>
    </row>
    <row r="35" spans="1:10" s="29" customFormat="1" ht="14.25" x14ac:dyDescent="0.25">
      <c r="A35" s="11"/>
      <c r="B35" s="16"/>
      <c r="C35" s="16"/>
      <c r="D35" s="30"/>
      <c r="E35" s="31"/>
      <c r="J35" s="11"/>
    </row>
    <row r="36" spans="1:10" s="29" customFormat="1" ht="14.25" x14ac:dyDescent="0.25">
      <c r="A36" s="11"/>
      <c r="B36" s="16"/>
      <c r="C36" s="16"/>
      <c r="D36" s="30"/>
      <c r="E36" s="31"/>
      <c r="F36" s="30"/>
      <c r="J36" s="11"/>
    </row>
    <row r="37" spans="1:10" s="29" customFormat="1" ht="14.25" x14ac:dyDescent="0.25">
      <c r="A37" s="11"/>
      <c r="B37" s="16"/>
      <c r="C37" s="16"/>
      <c r="D37" s="30"/>
      <c r="E37" s="31"/>
      <c r="J37" s="11"/>
    </row>
    <row r="38" spans="1:10" s="29" customFormat="1" ht="14.25" x14ac:dyDescent="0.25">
      <c r="A38" s="11"/>
      <c r="B38" s="16"/>
      <c r="C38" s="16"/>
      <c r="D38" s="30"/>
      <c r="E38" s="31"/>
      <c r="J38" s="11"/>
    </row>
    <row r="39" spans="1:10" s="29" customFormat="1" ht="14.25" x14ac:dyDescent="0.25">
      <c r="A39" s="11"/>
      <c r="B39" s="16"/>
      <c r="C39" s="16"/>
      <c r="D39" s="30"/>
      <c r="E39" s="31"/>
      <c r="J39" s="11"/>
    </row>
    <row r="41" spans="1:10" s="29" customFormat="1" ht="14.25" x14ac:dyDescent="0.25">
      <c r="A41" s="11"/>
      <c r="B41" s="16"/>
      <c r="C41" s="16"/>
      <c r="D41" s="30"/>
      <c r="J41" s="11"/>
    </row>
    <row r="42" spans="1:10" s="29" customFormat="1" ht="14.25" x14ac:dyDescent="0.25">
      <c r="A42" s="11"/>
      <c r="B42" s="16"/>
      <c r="C42" s="16"/>
      <c r="D42" s="30"/>
      <c r="J42" s="11"/>
    </row>
    <row r="44" spans="1:10" ht="18" customHeight="1" x14ac:dyDescent="0.25"/>
    <row r="45" spans="1:10" ht="18" customHeight="1" x14ac:dyDescent="0.25">
      <c r="D45" s="30"/>
    </row>
    <row r="46" spans="1:10" ht="18" customHeight="1" x14ac:dyDescent="0.25">
      <c r="D46" s="30"/>
    </row>
    <row r="47" spans="1:10" ht="18" customHeight="1" x14ac:dyDescent="0.25">
      <c r="D47" s="30"/>
    </row>
    <row r="48" spans="1:10" ht="18" customHeight="1" x14ac:dyDescent="0.25">
      <c r="D48" s="30"/>
    </row>
    <row r="49" spans="4:9" ht="14.25" x14ac:dyDescent="0.25">
      <c r="D49" s="30"/>
      <c r="G49" s="30"/>
      <c r="H49" s="30"/>
      <c r="I49" s="30"/>
    </row>
    <row r="50" spans="4:9" ht="14.25" x14ac:dyDescent="0.25">
      <c r="D50" s="30"/>
      <c r="G50" s="30"/>
      <c r="H50" s="30"/>
      <c r="I50" s="30"/>
    </row>
    <row r="51" spans="4:9" ht="14.25" x14ac:dyDescent="0.25">
      <c r="D51" s="30"/>
      <c r="G51" s="30"/>
      <c r="H51" s="30"/>
      <c r="I51" s="30"/>
    </row>
    <row r="52" spans="4:9" ht="14.25" x14ac:dyDescent="0.25">
      <c r="D52" s="30"/>
      <c r="G52" s="30"/>
      <c r="H52" s="30"/>
      <c r="I52" s="30"/>
    </row>
    <row r="53" spans="4:9" ht="14.25" x14ac:dyDescent="0.25">
      <c r="D53" s="30"/>
      <c r="G53" s="30"/>
      <c r="H53" s="30"/>
      <c r="I53" s="30"/>
    </row>
    <row r="54" spans="4:9" ht="14.25" x14ac:dyDescent="0.25">
      <c r="D54" s="30"/>
      <c r="G54" s="30"/>
      <c r="H54" s="30"/>
      <c r="I54" s="30"/>
    </row>
    <row r="55" spans="4:9" ht="14.25" x14ac:dyDescent="0.25">
      <c r="D55" s="30"/>
      <c r="G55" s="30"/>
      <c r="H55" s="30"/>
      <c r="I55" s="30"/>
    </row>
    <row r="56" spans="4:9" ht="14.25" x14ac:dyDescent="0.25">
      <c r="D56" s="30"/>
      <c r="G56" s="30"/>
      <c r="H56" s="30"/>
      <c r="I56" s="30"/>
    </row>
    <row r="57" spans="4:9" ht="14.25" x14ac:dyDescent="0.25">
      <c r="D57" s="30"/>
      <c r="G57" s="30"/>
      <c r="H57" s="30"/>
      <c r="I57" s="30"/>
    </row>
    <row r="58" spans="4:9" ht="14.25" x14ac:dyDescent="0.25">
      <c r="D58" s="30"/>
      <c r="G58" s="30"/>
      <c r="H58" s="30"/>
      <c r="I58" s="30"/>
    </row>
    <row r="59" spans="4:9" ht="14.25" x14ac:dyDescent="0.25">
      <c r="D59" s="30"/>
      <c r="G59" s="30"/>
      <c r="H59" s="30"/>
      <c r="I59" s="30"/>
    </row>
    <row r="60" spans="4:9" ht="14.25" x14ac:dyDescent="0.25">
      <c r="D60" s="30"/>
      <c r="G60" s="30"/>
      <c r="H60" s="30"/>
      <c r="I60" s="30"/>
    </row>
    <row r="61" spans="4:9" ht="14.25" x14ac:dyDescent="0.25">
      <c r="D61" s="30"/>
      <c r="G61" s="30"/>
      <c r="H61" s="30"/>
      <c r="I61" s="30"/>
    </row>
    <row r="62" spans="4:9" ht="14.25" x14ac:dyDescent="0.25">
      <c r="D62" s="30"/>
      <c r="G62" s="30"/>
      <c r="H62" s="30"/>
      <c r="I62" s="30"/>
    </row>
    <row r="63" spans="4:9" ht="14.25" x14ac:dyDescent="0.25">
      <c r="D63" s="30"/>
      <c r="G63" s="30"/>
      <c r="H63" s="30"/>
      <c r="I63" s="30"/>
    </row>
    <row r="64" spans="4:9" ht="14.25" x14ac:dyDescent="0.25">
      <c r="D64" s="30"/>
      <c r="G64" s="30"/>
      <c r="H64" s="30"/>
      <c r="I64" s="30"/>
    </row>
    <row r="65" spans="1:40" ht="14.25" x14ac:dyDescent="0.25">
      <c r="D65" s="30"/>
      <c r="G65" s="30"/>
      <c r="H65" s="30"/>
      <c r="I65" s="30"/>
    </row>
    <row r="66" spans="1:40" ht="14.25" x14ac:dyDescent="0.25">
      <c r="D66" s="30"/>
      <c r="G66" s="30"/>
      <c r="H66" s="30"/>
      <c r="I66" s="30"/>
    </row>
    <row r="67" spans="1:40" ht="14.25" x14ac:dyDescent="0.25">
      <c r="D67" s="30"/>
      <c r="G67" s="30"/>
      <c r="H67" s="30"/>
      <c r="I67" s="30"/>
    </row>
    <row r="68" spans="1:40" ht="14.25" x14ac:dyDescent="0.25">
      <c r="D68" s="30"/>
      <c r="G68" s="30"/>
      <c r="H68" s="30"/>
      <c r="I68" s="30"/>
    </row>
    <row r="69" spans="1:40" ht="14.25" x14ac:dyDescent="0.25">
      <c r="D69" s="30"/>
      <c r="G69" s="30"/>
      <c r="H69" s="30"/>
      <c r="I69" s="30"/>
    </row>
    <row r="70" spans="1:40" ht="14.25" x14ac:dyDescent="0.25">
      <c r="D70" s="30"/>
      <c r="G70" s="30"/>
      <c r="H70" s="30"/>
      <c r="I70" s="30"/>
    </row>
    <row r="71" spans="1:40" ht="14.25" x14ac:dyDescent="0.25">
      <c r="D71" s="30"/>
      <c r="G71" s="30"/>
      <c r="H71" s="30"/>
      <c r="I71" s="30"/>
    </row>
    <row r="72" spans="1:40" ht="14.25" x14ac:dyDescent="0.25">
      <c r="D72" s="30"/>
      <c r="G72" s="30"/>
      <c r="H72" s="30"/>
      <c r="I72" s="30"/>
    </row>
    <row r="73" spans="1:40" ht="14.25" x14ac:dyDescent="0.25">
      <c r="D73" s="30"/>
      <c r="G73" s="30"/>
      <c r="H73" s="30"/>
      <c r="I73" s="30"/>
    </row>
    <row r="74" spans="1:40" ht="14.25" x14ac:dyDescent="0.25">
      <c r="D74" s="30"/>
      <c r="G74" s="30"/>
      <c r="H74" s="30"/>
      <c r="I74" s="30"/>
    </row>
    <row r="75" spans="1:40" ht="14.25" x14ac:dyDescent="0.25">
      <c r="D75" s="30"/>
      <c r="G75" s="30"/>
      <c r="H75" s="30"/>
      <c r="I75" s="30"/>
    </row>
    <row r="76" spans="1:40" ht="14.25" x14ac:dyDescent="0.25">
      <c r="D76" s="30"/>
      <c r="G76" s="30"/>
      <c r="H76" s="30"/>
      <c r="I76" s="30"/>
    </row>
    <row r="77" spans="1:40" ht="14.25" x14ac:dyDescent="0.25">
      <c r="D77" s="30"/>
      <c r="G77" s="30"/>
      <c r="H77" s="30"/>
      <c r="I77" s="30"/>
    </row>
    <row r="78" spans="1:40" ht="14.25" x14ac:dyDescent="0.25">
      <c r="D78" s="30"/>
      <c r="G78" s="30"/>
      <c r="H78" s="30"/>
      <c r="I78" s="30"/>
    </row>
    <row r="79" spans="1:40" s="29" customFormat="1" ht="14.25" x14ac:dyDescent="0.25">
      <c r="A79" s="11"/>
      <c r="B79" s="16"/>
      <c r="C79" s="16"/>
      <c r="D79" s="30"/>
      <c r="F79" s="30"/>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row>
    <row r="82" spans="1:40" s="29" customFormat="1" ht="14.25" x14ac:dyDescent="0.25">
      <c r="A82" s="11"/>
      <c r="B82" s="16"/>
      <c r="C82" s="16"/>
      <c r="D82" s="30"/>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row>
    <row r="83" spans="1:40" s="29" customFormat="1" ht="14.25" x14ac:dyDescent="0.25">
      <c r="A83" s="11"/>
      <c r="B83" s="16"/>
      <c r="C83" s="16"/>
      <c r="D83" s="30"/>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row>
    <row r="84" spans="1:40" s="29" customFormat="1" ht="14.25" x14ac:dyDescent="0.25">
      <c r="A84" s="11"/>
      <c r="B84" s="16"/>
      <c r="C84" s="16"/>
      <c r="D84" s="30"/>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row>
    <row r="85" spans="1:40" s="29" customFormat="1" ht="14.25" x14ac:dyDescent="0.25">
      <c r="A85" s="11"/>
      <c r="B85" s="16"/>
      <c r="C85" s="16"/>
      <c r="D85" s="3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row>
    <row r="86" spans="1:40" s="29" customFormat="1" ht="14.25" x14ac:dyDescent="0.25">
      <c r="A86" s="11"/>
      <c r="B86" s="16"/>
      <c r="C86" s="16"/>
      <c r="D86" s="30"/>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row>
    <row r="87" spans="1:40" s="29" customFormat="1" ht="14.25" x14ac:dyDescent="0.25">
      <c r="A87" s="11"/>
      <c r="B87" s="16"/>
      <c r="C87" s="16"/>
      <c r="D87" s="30"/>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1:40" s="29" customFormat="1" ht="14.25" x14ac:dyDescent="0.25">
      <c r="A88" s="11"/>
      <c r="B88" s="16"/>
      <c r="C88" s="16"/>
      <c r="D88" s="30"/>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1:40" s="29" customFormat="1" ht="14.25" x14ac:dyDescent="0.25">
      <c r="A89" s="11"/>
      <c r="B89" s="16"/>
      <c r="C89" s="16"/>
      <c r="D89" s="30"/>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1:40" s="29" customFormat="1" ht="14.25" x14ac:dyDescent="0.25">
      <c r="A90" s="11"/>
      <c r="B90" s="16"/>
      <c r="C90" s="16"/>
      <c r="D90" s="30"/>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1:40" s="29" customFormat="1" ht="14.25" x14ac:dyDescent="0.25">
      <c r="A91" s="11"/>
      <c r="B91" s="16"/>
      <c r="C91" s="16"/>
      <c r="D91" s="30"/>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1:40" s="29" customFormat="1" ht="14.25" x14ac:dyDescent="0.25">
      <c r="A92" s="11"/>
      <c r="B92" s="16"/>
      <c r="C92" s="16"/>
      <c r="D92" s="30"/>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row>
    <row r="97" spans="1:40" s="29" customFormat="1" ht="14.25" x14ac:dyDescent="0.25">
      <c r="A97" s="11"/>
      <c r="B97" s="16"/>
      <c r="C97" s="16"/>
      <c r="D97" s="30"/>
      <c r="E97" s="30"/>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row>
    <row r="98" spans="1:40" s="29" customFormat="1" ht="14.25" x14ac:dyDescent="0.25">
      <c r="A98" s="11"/>
      <c r="B98" s="16"/>
      <c r="C98" s="16"/>
      <c r="D98" s="30"/>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row>
    <row r="99" spans="1:40" s="29" customFormat="1" ht="14.25" x14ac:dyDescent="0.25">
      <c r="A99" s="11"/>
      <c r="B99" s="16"/>
      <c r="C99" s="16"/>
      <c r="D99" s="30"/>
      <c r="E99" s="30"/>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row>
    <row r="100" spans="1:40" s="29" customFormat="1" ht="14.25" x14ac:dyDescent="0.25">
      <c r="A100" s="11"/>
      <c r="B100" s="16"/>
      <c r="C100" s="16"/>
      <c r="D100" s="30"/>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row>
    <row r="101" spans="1:40" s="29" customFormat="1" ht="14.25" x14ac:dyDescent="0.25">
      <c r="A101" s="11"/>
      <c r="B101" s="16"/>
      <c r="C101" s="16"/>
      <c r="D101" s="30"/>
      <c r="E101" s="30"/>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row>
    <row r="102" spans="1:40" s="29" customFormat="1" ht="14.25" x14ac:dyDescent="0.25">
      <c r="A102" s="11"/>
      <c r="B102" s="16"/>
      <c r="C102" s="16"/>
      <c r="D102" s="30"/>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row>
    <row r="103" spans="1:40" s="29" customFormat="1" ht="14.25" x14ac:dyDescent="0.25">
      <c r="A103" s="11"/>
      <c r="B103" s="16"/>
      <c r="C103" s="16"/>
      <c r="D103" s="30"/>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row>
    <row r="104" spans="1:40" s="29" customFormat="1" ht="14.25" x14ac:dyDescent="0.25">
      <c r="A104" s="11"/>
      <c r="B104" s="16"/>
      <c r="C104" s="16"/>
      <c r="D104" s="30"/>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row>
    <row r="105" spans="1:40" s="29" customFormat="1" ht="14.25" x14ac:dyDescent="0.25">
      <c r="A105" s="11"/>
      <c r="B105" s="16"/>
      <c r="C105" s="16"/>
      <c r="D105" s="30"/>
      <c r="E105" s="30"/>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row>
    <row r="106" spans="1:40" s="29" customFormat="1" ht="14.25" x14ac:dyDescent="0.25">
      <c r="A106" s="11"/>
      <c r="B106" s="16"/>
      <c r="C106" s="16"/>
      <c r="D106" s="30"/>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row>
    <row r="107" spans="1:40" s="29" customFormat="1" ht="14.25" x14ac:dyDescent="0.25">
      <c r="A107" s="11"/>
      <c r="B107" s="16"/>
      <c r="C107" s="16"/>
      <c r="D107" s="30"/>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row>
    <row r="108" spans="1:40" s="29" customFormat="1" ht="14.25" x14ac:dyDescent="0.25">
      <c r="A108" s="11"/>
      <c r="B108" s="16"/>
      <c r="C108" s="16"/>
      <c r="D108" s="30"/>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row>
    <row r="109" spans="1:40" s="29" customFormat="1" ht="14.25" x14ac:dyDescent="0.25">
      <c r="A109" s="11"/>
      <c r="B109" s="16"/>
      <c r="C109" s="16"/>
      <c r="D109" s="30"/>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row>
    <row r="110" spans="1:40" s="29" customFormat="1" ht="14.25" x14ac:dyDescent="0.25">
      <c r="A110" s="11"/>
      <c r="B110" s="16"/>
      <c r="C110" s="16"/>
      <c r="D110" s="30"/>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s="29" customFormat="1" ht="14.25" x14ac:dyDescent="0.25">
      <c r="A111" s="11"/>
      <c r="B111" s="16"/>
      <c r="C111" s="16"/>
      <c r="D111" s="30"/>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3" spans="1:40" s="29" customFormat="1" ht="14.25" x14ac:dyDescent="0.25">
      <c r="A113" s="11"/>
      <c r="B113" s="16"/>
      <c r="C113" s="16"/>
      <c r="E113" s="30"/>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s="29" customFormat="1" ht="14.25" x14ac:dyDescent="0.25">
      <c r="A114" s="11"/>
      <c r="B114" s="16"/>
      <c r="C114" s="16"/>
      <c r="E114" s="30"/>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sheetData>
  <sheetProtection sheet="1" objects="1" scenarios="1"/>
  <mergeCells count="2">
    <mergeCell ref="B2:G2"/>
    <mergeCell ref="B23:G24"/>
  </mergeCells>
  <conditionalFormatting sqref="B49:C78">
    <cfRule type="colorScale" priority="1">
      <colorScale>
        <cfvo type="min"/>
        <cfvo type="max"/>
        <color rgb="FFFCFCFF"/>
        <color rgb="FFF8696B"/>
      </colorScale>
    </cfRule>
  </conditionalFormatting>
  <conditionalFormatting sqref="D45:D78">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AF46-BA18-41FD-90C0-0283F7EFD59F}">
  <sheetPr>
    <tabColor rgb="FFC00000"/>
  </sheetPr>
  <dimension ref="A1:R30"/>
  <sheetViews>
    <sheetView zoomScaleNormal="100" workbookViewId="0">
      <selection activeCell="D30" sqref="D30"/>
    </sheetView>
  </sheetViews>
  <sheetFormatPr defaultColWidth="9.140625" defaultRowHeight="14.25" x14ac:dyDescent="0.25"/>
  <cols>
    <col min="1" max="1" width="2.7109375" style="11" customWidth="1"/>
    <col min="2" max="2" width="59" style="16" customWidth="1"/>
    <col min="3" max="8" width="31.5703125" style="29" customWidth="1"/>
    <col min="9" max="9" width="2.7109375" style="11" customWidth="1"/>
    <col min="10" max="10" width="31.5703125" style="29" customWidth="1"/>
    <col min="11" max="11" width="2.7109375" style="11" customWidth="1"/>
    <col min="12" max="12" width="31.5703125" style="29" customWidth="1"/>
    <col min="13" max="13" width="18.85546875" style="11" customWidth="1"/>
    <col min="14" max="16384" width="9.140625" style="11"/>
  </cols>
  <sheetData>
    <row r="1" spans="1:18" s="5" customFormat="1" ht="39" customHeight="1" x14ac:dyDescent="0.25">
      <c r="A1" s="2"/>
      <c r="B1" s="75" t="s">
        <v>152</v>
      </c>
      <c r="C1" s="3"/>
      <c r="D1" s="3"/>
      <c r="E1" s="3"/>
      <c r="F1" s="4"/>
      <c r="G1" s="4"/>
      <c r="H1" s="4"/>
      <c r="I1" s="2"/>
      <c r="J1" s="4"/>
      <c r="K1" s="2"/>
      <c r="L1" s="4"/>
    </row>
    <row r="2" spans="1:18" s="8" customFormat="1" ht="15" customHeight="1" x14ac:dyDescent="0.25">
      <c r="A2" s="2"/>
      <c r="B2" s="101" t="s">
        <v>153</v>
      </c>
      <c r="C2" s="101"/>
      <c r="D2" s="101"/>
      <c r="E2" s="101"/>
      <c r="F2" s="101"/>
      <c r="G2" s="7"/>
      <c r="H2" s="7"/>
      <c r="I2" s="2"/>
      <c r="J2" s="7"/>
      <c r="K2" s="2"/>
      <c r="L2" s="7"/>
    </row>
    <row r="3" spans="1:18" ht="8.25" customHeight="1" x14ac:dyDescent="0.25">
      <c r="A3" s="2"/>
      <c r="B3" s="9"/>
      <c r="C3" s="10"/>
      <c r="D3" s="10"/>
      <c r="E3" s="10"/>
      <c r="F3" s="10"/>
      <c r="G3" s="10"/>
      <c r="H3" s="10"/>
      <c r="I3" s="10"/>
      <c r="J3" s="10"/>
      <c r="K3" s="10"/>
      <c r="L3" s="10"/>
    </row>
    <row r="4" spans="1:18" x14ac:dyDescent="0.25">
      <c r="A4" s="2"/>
      <c r="B4" s="12"/>
      <c r="C4" s="13"/>
      <c r="D4" s="13"/>
      <c r="E4" s="13"/>
      <c r="F4" s="13"/>
      <c r="G4" s="13"/>
      <c r="H4" s="13"/>
      <c r="I4" s="2"/>
      <c r="J4" s="13"/>
      <c r="K4" s="2"/>
      <c r="L4" s="13"/>
    </row>
    <row r="5" spans="1:18" s="16" customFormat="1" ht="45.75" customHeight="1" x14ac:dyDescent="0.25">
      <c r="A5" s="2"/>
      <c r="B5" s="14" t="s">
        <v>15</v>
      </c>
      <c r="C5" s="15" t="s">
        <v>16</v>
      </c>
      <c r="D5" s="15">
        <v>2020</v>
      </c>
      <c r="E5" s="15">
        <v>2021</v>
      </c>
      <c r="F5" s="15">
        <v>2022</v>
      </c>
      <c r="G5" s="15">
        <v>2023</v>
      </c>
      <c r="H5" s="15">
        <v>2024</v>
      </c>
      <c r="I5" s="2"/>
      <c r="J5" s="15" t="s">
        <v>154</v>
      </c>
      <c r="K5" s="2"/>
      <c r="L5" s="15" t="s">
        <v>155</v>
      </c>
    </row>
    <row r="6" spans="1:18" ht="10.5" customHeight="1" x14ac:dyDescent="0.25">
      <c r="A6" s="2"/>
      <c r="B6" s="17"/>
      <c r="C6" s="18"/>
      <c r="D6" s="18"/>
      <c r="E6" s="18"/>
      <c r="F6" s="18"/>
      <c r="G6" s="18"/>
      <c r="H6" s="18"/>
      <c r="I6" s="2"/>
      <c r="J6" s="18"/>
      <c r="K6" s="2"/>
      <c r="L6" s="18"/>
    </row>
    <row r="7" spans="1:18" ht="21.75" customHeight="1" x14ac:dyDescent="0.25">
      <c r="A7" s="2"/>
      <c r="B7" s="19" t="s">
        <v>94</v>
      </c>
      <c r="C7" s="20">
        <v>6731.5188508399997</v>
      </c>
      <c r="D7" s="20">
        <v>6098.4306582500003</v>
      </c>
      <c r="E7" s="20">
        <v>5713.0506353800001</v>
      </c>
      <c r="F7" s="20">
        <v>4960.6620230663148</v>
      </c>
      <c r="G7" s="20">
        <v>5346.8807604982612</v>
      </c>
      <c r="H7" s="20">
        <v>1835.024360868164</v>
      </c>
      <c r="I7" s="2"/>
      <c r="J7" s="20">
        <f>C7*(1-0.462)</f>
        <v>3621.55714175192</v>
      </c>
      <c r="K7" s="2"/>
      <c r="L7" s="20">
        <f>C7*0.1</f>
        <v>673.15188508400001</v>
      </c>
      <c r="M7" s="21"/>
      <c r="N7" s="21"/>
      <c r="O7" s="21"/>
      <c r="P7" s="21"/>
      <c r="Q7" s="21"/>
      <c r="R7" s="21"/>
    </row>
    <row r="8" spans="1:18" ht="21.75" customHeight="1" x14ac:dyDescent="0.25">
      <c r="A8" s="2"/>
      <c r="B8" s="93" t="s">
        <v>156</v>
      </c>
      <c r="C8" s="20" t="s">
        <v>31</v>
      </c>
      <c r="D8" s="25">
        <f>(D7-$C$7)/$C$7</f>
        <v>-9.4048342821026018E-2</v>
      </c>
      <c r="E8" s="25">
        <f>(E7-D7)/D7</f>
        <v>-6.3193310618143261E-2</v>
      </c>
      <c r="F8" s="25">
        <f>(F7-E7)/E7</f>
        <v>-0.1316964718734093</v>
      </c>
      <c r="G8" s="25">
        <f>(G7-F7)/F7</f>
        <v>7.785628926866793E-2</v>
      </c>
      <c r="H8" s="25">
        <f>(H7-G7)/G7</f>
        <v>-0.65680469734336044</v>
      </c>
      <c r="I8" s="2"/>
      <c r="J8" s="20" t="s">
        <v>31</v>
      </c>
      <c r="K8" s="2"/>
      <c r="L8" s="20" t="s">
        <v>31</v>
      </c>
      <c r="M8" s="21"/>
      <c r="N8" s="21"/>
      <c r="O8" s="21"/>
      <c r="P8" s="21"/>
      <c r="Q8" s="21"/>
    </row>
    <row r="9" spans="1:18" ht="21.75" customHeight="1" x14ac:dyDescent="0.25">
      <c r="A9" s="2"/>
      <c r="B9" s="93" t="s">
        <v>157</v>
      </c>
      <c r="C9" s="20" t="s">
        <v>31</v>
      </c>
      <c r="D9" s="25">
        <f>(D7-$C$7)/$C$7</f>
        <v>-9.4048342821026018E-2</v>
      </c>
      <c r="E9" s="25">
        <f>(E7-$C$7)/$C$7</f>
        <v>-0.15129842729815857</v>
      </c>
      <c r="F9" s="25">
        <f>(F7-$C$7)/$C$7</f>
        <v>-0.26306943009640488</v>
      </c>
      <c r="G9" s="25">
        <f>(G7-$C$7)/$C$7</f>
        <v>-0.20569475047506625</v>
      </c>
      <c r="H9" s="25">
        <f>(H7-$C$7)/$C$7</f>
        <v>-0.72739816948753278</v>
      </c>
      <c r="I9" s="2"/>
      <c r="J9" s="94">
        <f>(J7-$C$7)/$C$7</f>
        <v>-0.46199999999999997</v>
      </c>
      <c r="K9" s="2"/>
      <c r="L9" s="25">
        <f>(L7-$C$7)/$C$7</f>
        <v>-0.89999999999999991</v>
      </c>
      <c r="M9" s="21"/>
      <c r="N9" s="21"/>
      <c r="O9" s="21"/>
      <c r="P9" s="21"/>
      <c r="Q9" s="21"/>
    </row>
    <row r="10" spans="1:18" ht="21.75" customHeight="1" x14ac:dyDescent="0.25">
      <c r="A10" s="2"/>
      <c r="B10" s="12"/>
      <c r="C10" s="38"/>
      <c r="D10" s="38"/>
      <c r="E10" s="38"/>
      <c r="F10" s="38"/>
      <c r="G10" s="38"/>
      <c r="H10" s="38"/>
      <c r="I10" s="2"/>
      <c r="J10" s="38"/>
      <c r="K10" s="2"/>
      <c r="L10" s="38"/>
      <c r="M10" s="21"/>
      <c r="N10" s="21"/>
      <c r="O10" s="21"/>
      <c r="P10" s="21"/>
      <c r="Q10" s="21"/>
    </row>
    <row r="11" spans="1:18" ht="21.75" customHeight="1" x14ac:dyDescent="0.25">
      <c r="A11" s="2"/>
      <c r="B11" s="19" t="s">
        <v>158</v>
      </c>
      <c r="C11" s="20">
        <v>21497.905073064216</v>
      </c>
      <c r="D11" s="20">
        <v>19187.243931229361</v>
      </c>
      <c r="E11" s="20">
        <v>22396.825219690421</v>
      </c>
      <c r="F11" s="20">
        <v>20279.682675483971</v>
      </c>
      <c r="G11" s="20">
        <v>19442.035015871857</v>
      </c>
      <c r="H11" s="20">
        <v>20871.412807442135</v>
      </c>
      <c r="I11" s="2"/>
      <c r="J11" s="20">
        <f>C11*(1-0.275)</f>
        <v>15585.981177971556</v>
      </c>
      <c r="K11" s="2"/>
      <c r="L11" s="20" t="s">
        <v>31</v>
      </c>
      <c r="M11" s="95"/>
      <c r="N11" s="21"/>
      <c r="O11" s="21"/>
      <c r="P11" s="21"/>
      <c r="Q11" s="21"/>
    </row>
    <row r="12" spans="1:18" ht="21.75" customHeight="1" x14ac:dyDescent="0.25">
      <c r="A12" s="2"/>
      <c r="B12" s="93" t="s">
        <v>159</v>
      </c>
      <c r="C12" s="25">
        <f>C11/C15</f>
        <v>0.79849688067874314</v>
      </c>
      <c r="D12" s="25">
        <f t="shared" ref="D12:H12" si="0">D11/D15</f>
        <v>0.8055606709725035</v>
      </c>
      <c r="E12" s="25">
        <f t="shared" si="0"/>
        <v>0.83650606472435374</v>
      </c>
      <c r="F12" s="25">
        <f t="shared" si="0"/>
        <v>0.78360669789166182</v>
      </c>
      <c r="G12" s="25">
        <f t="shared" si="0"/>
        <v>0.78067312716334714</v>
      </c>
      <c r="H12" s="25">
        <f t="shared" si="0"/>
        <v>0.80733284619029033</v>
      </c>
      <c r="I12" s="2"/>
      <c r="J12" s="20" t="s">
        <v>31</v>
      </c>
      <c r="K12" s="2"/>
      <c r="L12" s="20" t="s">
        <v>31</v>
      </c>
      <c r="M12" s="95"/>
      <c r="N12" s="21"/>
      <c r="O12" s="21"/>
      <c r="P12" s="21"/>
      <c r="Q12" s="21"/>
    </row>
    <row r="13" spans="1:18" ht="21.75" customHeight="1" x14ac:dyDescent="0.25">
      <c r="A13" s="2"/>
      <c r="B13" s="93" t="s">
        <v>156</v>
      </c>
      <c r="C13" s="20" t="s">
        <v>31</v>
      </c>
      <c r="D13" s="25">
        <f>(D11-C11)/C11</f>
        <v>-0.10748308423456553</v>
      </c>
      <c r="E13" s="25">
        <f t="shared" ref="E13:F13" si="1">(E11-D11)/D11</f>
        <v>0.16727682724860302</v>
      </c>
      <c r="F13" s="25">
        <f t="shared" si="1"/>
        <v>-9.4528689822749534E-2</v>
      </c>
      <c r="G13" s="25">
        <f>(G11-F11)/F11</f>
        <v>-4.1304771530017222E-2</v>
      </c>
      <c r="H13" s="25">
        <f>(H11-G11)/G11</f>
        <v>7.3519967966490088E-2</v>
      </c>
      <c r="I13" s="2"/>
      <c r="J13" s="20" t="s">
        <v>31</v>
      </c>
      <c r="K13" s="2"/>
      <c r="L13" s="20" t="s">
        <v>31</v>
      </c>
      <c r="M13" s="21"/>
      <c r="N13" s="21"/>
      <c r="O13" s="21"/>
      <c r="P13" s="21"/>
      <c r="Q13" s="21"/>
    </row>
    <row r="14" spans="1:18" ht="21.75" customHeight="1" x14ac:dyDescent="0.25">
      <c r="A14" s="2"/>
      <c r="B14" s="96" t="s">
        <v>157</v>
      </c>
      <c r="C14" s="55" t="s">
        <v>31</v>
      </c>
      <c r="D14" s="97">
        <f t="shared" ref="D14:F14" si="2">(D11-$C$11)/$C$11</f>
        <v>-0.10748308423456553</v>
      </c>
      <c r="E14" s="97">
        <f t="shared" si="2"/>
        <v>4.181431370038502E-2</v>
      </c>
      <c r="F14" s="97">
        <f t="shared" si="2"/>
        <v>-5.6667028412299356E-2</v>
      </c>
      <c r="G14" s="97">
        <f>(G11-$C$11)/$C$11</f>
        <v>-9.5631181280461566E-2</v>
      </c>
      <c r="H14" s="97">
        <f>(H11-$C$11)/$C$11</f>
        <v>-2.914201469830861E-2</v>
      </c>
      <c r="I14" s="2"/>
      <c r="J14" s="97">
        <f>(J11-$C$11)/$C$11</f>
        <v>-0.27500000000000002</v>
      </c>
      <c r="K14" s="2"/>
      <c r="L14" s="20" t="s">
        <v>31</v>
      </c>
      <c r="M14" s="21"/>
      <c r="N14" s="21"/>
      <c r="O14" s="21"/>
      <c r="P14" s="21"/>
      <c r="Q14" s="21"/>
    </row>
    <row r="15" spans="1:18" ht="21.75" customHeight="1" x14ac:dyDescent="0.25">
      <c r="A15" s="2"/>
      <c r="B15" s="19" t="s">
        <v>160</v>
      </c>
      <c r="C15" s="20">
        <v>26922.966880960685</v>
      </c>
      <c r="D15" s="20">
        <v>23818.49638720047</v>
      </c>
      <c r="E15" s="20">
        <v>26774.253247130546</v>
      </c>
      <c r="F15" s="20">
        <v>25879.925133421657</v>
      </c>
      <c r="G15" s="20">
        <v>24904.194008209826</v>
      </c>
      <c r="H15" s="20">
        <v>25852.302313639164</v>
      </c>
      <c r="I15" s="2"/>
      <c r="J15" s="20" t="s">
        <v>31</v>
      </c>
      <c r="K15" s="2"/>
      <c r="L15" s="20">
        <f>C15*0.1</f>
        <v>2692.2966880960685</v>
      </c>
      <c r="M15" s="21"/>
      <c r="N15" s="21"/>
      <c r="O15" s="21"/>
      <c r="P15" s="21"/>
      <c r="Q15" s="21"/>
    </row>
    <row r="16" spans="1:18" ht="21.75" customHeight="1" x14ac:dyDescent="0.25">
      <c r="A16" s="2"/>
      <c r="B16" s="93" t="s">
        <v>156</v>
      </c>
      <c r="C16" s="20" t="s">
        <v>31</v>
      </c>
      <c r="D16" s="25">
        <f>(D15-C15)/C15</f>
        <v>-0.11530937535549346</v>
      </c>
      <c r="E16" s="25">
        <f t="shared" ref="E16:H16" si="3">(E15-D15)/D15</f>
        <v>0.12409502312322426</v>
      </c>
      <c r="F16" s="25">
        <f t="shared" si="3"/>
        <v>-3.3402541817099451E-2</v>
      </c>
      <c r="G16" s="25">
        <f t="shared" si="3"/>
        <v>-3.7702239097738323E-2</v>
      </c>
      <c r="H16" s="25">
        <f t="shared" si="3"/>
        <v>3.8070226449279494E-2</v>
      </c>
      <c r="I16" s="2"/>
      <c r="J16" s="20" t="s">
        <v>31</v>
      </c>
      <c r="K16" s="2"/>
      <c r="L16" s="20" t="s">
        <v>31</v>
      </c>
      <c r="M16" s="21"/>
      <c r="N16" s="21"/>
      <c r="O16" s="21"/>
      <c r="P16" s="21"/>
      <c r="Q16" s="21"/>
    </row>
    <row r="17" spans="1:17" ht="21.75" customHeight="1" x14ac:dyDescent="0.25">
      <c r="A17" s="2"/>
      <c r="B17" s="96" t="s">
        <v>157</v>
      </c>
      <c r="C17" s="55" t="s">
        <v>31</v>
      </c>
      <c r="D17" s="97">
        <f t="shared" ref="D17:F17" si="4">(D15-$C$15)/$C$15</f>
        <v>-0.11530937535549346</v>
      </c>
      <c r="E17" s="97">
        <f t="shared" si="4"/>
        <v>-5.5236718333337102E-3</v>
      </c>
      <c r="F17" s="97">
        <f t="shared" si="4"/>
        <v>-3.87417089710363E-2</v>
      </c>
      <c r="G17" s="97">
        <f>(G15-$C$15)/$C$15</f>
        <v>-7.4983298894093622E-2</v>
      </c>
      <c r="H17" s="97">
        <f>(H15-$C$15)/$C$15</f>
        <v>-3.9767703613626276E-2</v>
      </c>
      <c r="I17" s="2"/>
      <c r="J17" s="25" t="s">
        <v>31</v>
      </c>
      <c r="K17" s="2"/>
      <c r="L17" s="97">
        <f>(L15-$C$15)/$C$15</f>
        <v>-0.89999999999999991</v>
      </c>
      <c r="M17" s="21"/>
      <c r="N17" s="21"/>
      <c r="O17" s="21"/>
      <c r="P17" s="21"/>
      <c r="Q17" s="21"/>
    </row>
    <row r="18" spans="1:17" x14ac:dyDescent="0.25">
      <c r="A18" s="2"/>
      <c r="B18" s="12"/>
      <c r="C18" s="13"/>
      <c r="D18" s="13"/>
      <c r="E18" s="13"/>
      <c r="F18" s="13"/>
      <c r="G18" s="13"/>
      <c r="H18" s="13"/>
      <c r="I18" s="2"/>
      <c r="J18" s="13"/>
      <c r="K18" s="2"/>
      <c r="L18" s="13"/>
      <c r="M18" s="21"/>
      <c r="N18" s="21"/>
      <c r="O18" s="21"/>
      <c r="P18" s="21"/>
      <c r="Q18" s="21"/>
    </row>
    <row r="19" spans="1:17" x14ac:dyDescent="0.25">
      <c r="B19" s="29"/>
      <c r="C19" s="31"/>
      <c r="D19" s="31"/>
      <c r="E19" s="31"/>
      <c r="F19" s="31"/>
      <c r="G19" s="31"/>
      <c r="H19" s="31"/>
      <c r="J19" s="31"/>
      <c r="L19" s="31"/>
    </row>
    <row r="20" spans="1:17" x14ac:dyDescent="0.25">
      <c r="E20" s="30"/>
      <c r="F20" s="31"/>
      <c r="G20" s="31"/>
      <c r="H20" s="31"/>
      <c r="I20" s="21"/>
      <c r="J20" s="31"/>
      <c r="K20" s="21"/>
      <c r="L20" s="31"/>
    </row>
    <row r="21" spans="1:17" x14ac:dyDescent="0.25">
      <c r="E21" s="30"/>
      <c r="F21" s="31"/>
      <c r="G21" s="31"/>
      <c r="H21" s="31"/>
      <c r="J21" s="31"/>
      <c r="L21" s="31"/>
    </row>
    <row r="22" spans="1:17" x14ac:dyDescent="0.25">
      <c r="E22" s="30"/>
      <c r="F22" s="31"/>
      <c r="G22" s="31"/>
      <c r="H22" s="31"/>
      <c r="J22" s="31"/>
      <c r="L22" s="31"/>
    </row>
    <row r="27" spans="1:17" x14ac:dyDescent="0.25">
      <c r="E27" s="30"/>
      <c r="F27" s="31"/>
      <c r="G27" s="31"/>
      <c r="H27" s="31"/>
      <c r="J27" s="31"/>
      <c r="L27" s="31"/>
    </row>
    <row r="28" spans="1:17" x14ac:dyDescent="0.25">
      <c r="E28" s="30"/>
      <c r="F28" s="31"/>
      <c r="G28" s="31"/>
      <c r="H28" s="31"/>
      <c r="J28" s="31"/>
      <c r="L28" s="31"/>
    </row>
    <row r="29" spans="1:17" x14ac:dyDescent="0.25">
      <c r="E29" s="30"/>
      <c r="F29" s="31"/>
      <c r="G29" s="31"/>
      <c r="H29" s="31"/>
      <c r="J29" s="31"/>
      <c r="L29" s="31"/>
    </row>
    <row r="30" spans="1:17" x14ac:dyDescent="0.25">
      <c r="E30" s="30"/>
    </row>
  </sheetData>
  <sheetProtection sheet="1" objects="1" scenarios="1"/>
  <mergeCells count="1">
    <mergeCell ref="B2:F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B055-DAB9-4E33-B0F8-EBB0CDD8976B}">
  <sheetPr>
    <tabColor theme="9" tint="-0.249977111117893"/>
  </sheetPr>
  <dimension ref="A1:J50"/>
  <sheetViews>
    <sheetView topLeftCell="A7" zoomScale="85" zoomScaleNormal="85" workbookViewId="0">
      <selection activeCell="B3" sqref="B3"/>
    </sheetView>
  </sheetViews>
  <sheetFormatPr defaultColWidth="9.140625" defaultRowHeight="25.5" x14ac:dyDescent="0.5"/>
  <cols>
    <col min="1" max="1" width="2.7109375" style="78" customWidth="1"/>
    <col min="2" max="2" width="48.85546875" style="82" customWidth="1"/>
    <col min="3" max="6" width="31.5703125" style="85" customWidth="1"/>
    <col min="7" max="7" width="2.7109375" style="78" customWidth="1"/>
    <col min="8" max="16384" width="9.140625" style="78"/>
  </cols>
  <sheetData>
    <row r="1" spans="1:10" s="1" customFormat="1" ht="39" customHeight="1" x14ac:dyDescent="0.5">
      <c r="A1" s="72"/>
      <c r="B1" s="73" t="s">
        <v>101</v>
      </c>
      <c r="C1" s="74"/>
      <c r="D1" s="75"/>
      <c r="E1" s="75"/>
      <c r="F1" s="75"/>
      <c r="G1" s="72"/>
    </row>
    <row r="2" spans="1:10" s="8" customFormat="1" ht="18.75" customHeight="1" x14ac:dyDescent="0.25">
      <c r="A2" s="2"/>
      <c r="B2" s="101" t="s">
        <v>161</v>
      </c>
      <c r="C2" s="101"/>
      <c r="D2" s="101"/>
      <c r="E2" s="101"/>
      <c r="F2" s="101"/>
      <c r="G2" s="101"/>
    </row>
    <row r="3" spans="1:10" ht="8.25" customHeight="1" x14ac:dyDescent="0.5">
      <c r="A3" s="72"/>
      <c r="B3" s="76"/>
      <c r="C3" s="77"/>
      <c r="D3" s="77"/>
      <c r="E3" s="77"/>
      <c r="F3" s="77"/>
      <c r="G3" s="72"/>
    </row>
    <row r="4" spans="1:10" x14ac:dyDescent="0.5">
      <c r="A4" s="72"/>
      <c r="B4" s="79"/>
      <c r="C4" s="80"/>
      <c r="D4" s="80"/>
      <c r="E4" s="80"/>
      <c r="F4" s="80"/>
      <c r="G4" s="72"/>
    </row>
    <row r="5" spans="1:10" s="82" customFormat="1" ht="45.75" customHeight="1" x14ac:dyDescent="0.5">
      <c r="A5" s="72"/>
      <c r="B5" s="81"/>
      <c r="C5" s="81"/>
      <c r="D5" s="81"/>
      <c r="E5" s="81"/>
      <c r="F5" s="81"/>
      <c r="G5" s="72"/>
    </row>
    <row r="6" spans="1:10" ht="10.5" customHeight="1" x14ac:dyDescent="0.5">
      <c r="A6" s="72"/>
      <c r="B6" s="81"/>
      <c r="C6" s="81"/>
      <c r="D6" s="81"/>
      <c r="E6" s="81"/>
      <c r="F6" s="81"/>
      <c r="G6" s="72"/>
    </row>
    <row r="7" spans="1:10" ht="21.75" customHeight="1" x14ac:dyDescent="0.5">
      <c r="A7" s="72"/>
      <c r="B7" s="81"/>
      <c r="C7" s="81"/>
      <c r="D7" s="81"/>
      <c r="E7" s="81"/>
      <c r="F7" s="81"/>
      <c r="G7" s="72"/>
    </row>
    <row r="8" spans="1:10" ht="21.75" customHeight="1" x14ac:dyDescent="0.5">
      <c r="A8" s="72"/>
      <c r="B8" s="81"/>
      <c r="C8" s="81"/>
      <c r="D8" s="81"/>
      <c r="E8" s="81"/>
      <c r="F8" s="81"/>
      <c r="G8" s="72"/>
      <c r="H8" s="83"/>
      <c r="I8" s="83"/>
      <c r="J8" s="83"/>
    </row>
    <row r="9" spans="1:10" ht="21.75" customHeight="1" x14ac:dyDescent="0.5">
      <c r="A9" s="72"/>
      <c r="B9" s="81"/>
      <c r="C9" s="81"/>
      <c r="D9" s="81"/>
      <c r="E9" s="81"/>
      <c r="F9" s="81"/>
      <c r="G9" s="72"/>
      <c r="H9" s="83"/>
      <c r="I9" s="83"/>
      <c r="J9" s="83"/>
    </row>
    <row r="10" spans="1:10" ht="21.75" customHeight="1" x14ac:dyDescent="0.5">
      <c r="A10" s="72"/>
      <c r="B10" s="81"/>
      <c r="C10" s="81"/>
      <c r="D10" s="81"/>
      <c r="E10" s="81"/>
      <c r="F10" s="81"/>
      <c r="G10" s="72"/>
      <c r="H10" s="83"/>
      <c r="I10" s="83"/>
      <c r="J10" s="83"/>
    </row>
    <row r="11" spans="1:10" ht="21.75" customHeight="1" x14ac:dyDescent="0.5">
      <c r="A11" s="72"/>
      <c r="B11" s="81"/>
      <c r="C11" s="81"/>
      <c r="D11" s="81"/>
      <c r="E11" s="81"/>
      <c r="F11" s="81"/>
      <c r="G11" s="72"/>
      <c r="H11" s="83"/>
      <c r="I11" s="83"/>
      <c r="J11" s="83"/>
    </row>
    <row r="12" spans="1:10" ht="21.75" customHeight="1" x14ac:dyDescent="0.5">
      <c r="A12" s="72"/>
      <c r="B12" s="81"/>
      <c r="C12" s="81"/>
      <c r="D12" s="81"/>
      <c r="E12" s="81"/>
      <c r="F12" s="81"/>
      <c r="G12" s="72"/>
      <c r="H12" s="83"/>
      <c r="I12" s="83"/>
      <c r="J12" s="83"/>
    </row>
    <row r="13" spans="1:10" ht="21.75" customHeight="1" x14ac:dyDescent="0.5">
      <c r="A13" s="72"/>
      <c r="B13" s="81"/>
      <c r="C13" s="81"/>
      <c r="D13" s="81"/>
      <c r="E13" s="81"/>
      <c r="F13" s="81"/>
      <c r="G13" s="72"/>
      <c r="H13" s="83"/>
      <c r="I13" s="83"/>
      <c r="J13" s="83"/>
    </row>
    <row r="14" spans="1:10" ht="21.75" customHeight="1" x14ac:dyDescent="0.5">
      <c r="A14" s="72"/>
      <c r="B14" s="81"/>
      <c r="C14" s="81"/>
      <c r="D14" s="81"/>
      <c r="E14" s="81"/>
      <c r="F14" s="81"/>
      <c r="G14" s="72"/>
      <c r="H14" s="83"/>
      <c r="I14" s="83"/>
      <c r="J14" s="83"/>
    </row>
    <row r="15" spans="1:10" ht="21.75" customHeight="1" x14ac:dyDescent="0.5">
      <c r="A15" s="72"/>
      <c r="B15" s="81"/>
      <c r="C15" s="81"/>
      <c r="D15" s="81"/>
      <c r="E15" s="81"/>
      <c r="F15" s="81"/>
      <c r="G15" s="72"/>
    </row>
    <row r="16" spans="1:10" ht="21.75" customHeight="1" x14ac:dyDescent="0.5">
      <c r="A16" s="72"/>
      <c r="B16" s="81"/>
      <c r="C16" s="81"/>
      <c r="D16" s="81"/>
      <c r="E16" s="81"/>
      <c r="F16" s="81"/>
      <c r="G16" s="72"/>
      <c r="H16" s="84"/>
      <c r="I16" s="84"/>
      <c r="J16" s="84"/>
    </row>
    <row r="17" spans="1:10" ht="21.75" customHeight="1" x14ac:dyDescent="0.5">
      <c r="A17" s="72"/>
      <c r="B17" s="81"/>
      <c r="C17" s="81"/>
      <c r="D17" s="81"/>
      <c r="E17" s="81"/>
      <c r="F17" s="81"/>
      <c r="G17" s="72"/>
      <c r="H17" s="83"/>
      <c r="I17" s="83"/>
      <c r="J17" s="83"/>
    </row>
    <row r="18" spans="1:10" ht="21.75" customHeight="1" x14ac:dyDescent="0.5">
      <c r="A18" s="72"/>
      <c r="B18" s="81"/>
      <c r="C18" s="81"/>
      <c r="D18" s="81"/>
      <c r="E18" s="81"/>
      <c r="F18" s="81"/>
      <c r="G18" s="72"/>
      <c r="H18" s="83"/>
      <c r="I18" s="83"/>
      <c r="J18" s="83"/>
    </row>
    <row r="19" spans="1:10" ht="21.75" customHeight="1" x14ac:dyDescent="0.5">
      <c r="A19" s="72"/>
      <c r="B19" s="81"/>
      <c r="C19" s="81"/>
      <c r="D19" s="81"/>
      <c r="E19" s="81"/>
      <c r="F19" s="81"/>
      <c r="G19" s="72"/>
      <c r="H19" s="83"/>
      <c r="I19" s="83"/>
      <c r="J19" s="83"/>
    </row>
    <row r="20" spans="1:10" ht="21.75" customHeight="1" x14ac:dyDescent="0.5">
      <c r="A20" s="72"/>
      <c r="B20" s="81"/>
      <c r="C20" s="81"/>
      <c r="D20" s="81"/>
      <c r="E20" s="81"/>
      <c r="F20" s="81"/>
      <c r="G20" s="72"/>
      <c r="H20" s="83"/>
      <c r="I20" s="83"/>
      <c r="J20" s="83"/>
    </row>
    <row r="21" spans="1:10" ht="21.75" customHeight="1" x14ac:dyDescent="0.5">
      <c r="A21" s="72"/>
      <c r="B21" s="81"/>
      <c r="C21" s="81"/>
      <c r="D21" s="81"/>
      <c r="E21" s="81"/>
      <c r="F21" s="81"/>
      <c r="G21" s="72"/>
      <c r="H21" s="83"/>
      <c r="I21" s="83"/>
      <c r="J21" s="83"/>
    </row>
    <row r="22" spans="1:10" ht="21.75" customHeight="1" x14ac:dyDescent="0.5">
      <c r="A22" s="72"/>
      <c r="B22" s="81"/>
      <c r="C22" s="81"/>
      <c r="D22" s="81"/>
      <c r="E22" s="81"/>
      <c r="F22" s="81"/>
      <c r="G22" s="72"/>
      <c r="H22" s="83"/>
      <c r="I22" s="83"/>
      <c r="J22" s="83"/>
    </row>
    <row r="23" spans="1:10" ht="21.75" customHeight="1" x14ac:dyDescent="0.5">
      <c r="A23" s="72"/>
      <c r="B23" s="81"/>
      <c r="C23" s="81"/>
      <c r="D23" s="81"/>
      <c r="E23" s="81"/>
      <c r="F23" s="81"/>
      <c r="G23" s="72"/>
    </row>
    <row r="24" spans="1:10" ht="21.75" customHeight="1" x14ac:dyDescent="0.5">
      <c r="A24" s="72"/>
      <c r="B24" s="81"/>
      <c r="C24" s="81"/>
      <c r="D24" s="81"/>
      <c r="E24" s="81"/>
      <c r="F24" s="81"/>
      <c r="G24" s="72"/>
      <c r="H24" s="84"/>
      <c r="I24" s="84"/>
      <c r="J24" s="84"/>
    </row>
    <row r="25" spans="1:10" ht="21.75" customHeight="1" x14ac:dyDescent="0.5">
      <c r="A25" s="72"/>
      <c r="B25" s="81"/>
      <c r="C25" s="81"/>
      <c r="D25" s="81"/>
      <c r="E25" s="81"/>
      <c r="F25" s="81"/>
      <c r="G25" s="72"/>
      <c r="H25" s="83"/>
      <c r="I25" s="83"/>
      <c r="J25" s="83"/>
    </row>
    <row r="26" spans="1:10" ht="21.75" customHeight="1" x14ac:dyDescent="0.5">
      <c r="A26" s="72"/>
      <c r="B26" s="81"/>
      <c r="C26" s="81"/>
      <c r="D26" s="81"/>
      <c r="E26" s="81"/>
      <c r="F26" s="81"/>
      <c r="G26" s="72"/>
      <c r="H26" s="83"/>
      <c r="I26" s="83"/>
      <c r="J26" s="83"/>
    </row>
    <row r="27" spans="1:10" ht="21.75" customHeight="1" x14ac:dyDescent="0.5">
      <c r="A27" s="72"/>
      <c r="B27" s="81"/>
      <c r="C27" s="81"/>
      <c r="D27" s="81"/>
      <c r="E27" s="81"/>
      <c r="F27" s="81"/>
      <c r="G27" s="72"/>
      <c r="H27" s="83"/>
      <c r="I27" s="83"/>
      <c r="J27" s="83"/>
    </row>
    <row r="28" spans="1:10" ht="21.75" customHeight="1" x14ac:dyDescent="0.5">
      <c r="A28" s="72"/>
      <c r="B28" s="81"/>
      <c r="C28" s="81"/>
      <c r="D28" s="81"/>
      <c r="E28" s="81"/>
      <c r="F28" s="81"/>
      <c r="G28" s="72"/>
      <c r="H28" s="83"/>
      <c r="I28" s="83"/>
      <c r="J28" s="83"/>
    </row>
    <row r="29" spans="1:10" ht="21.75" customHeight="1" x14ac:dyDescent="0.5">
      <c r="A29" s="72"/>
      <c r="B29" s="81"/>
      <c r="C29" s="81"/>
      <c r="D29" s="81"/>
      <c r="E29" s="81"/>
      <c r="F29" s="81"/>
      <c r="G29" s="72"/>
    </row>
    <row r="30" spans="1:10" ht="21.75" customHeight="1" x14ac:dyDescent="0.5">
      <c r="A30" s="72"/>
      <c r="B30" s="81"/>
      <c r="C30" s="81"/>
      <c r="D30" s="81"/>
      <c r="E30" s="81"/>
      <c r="F30" s="81"/>
      <c r="G30" s="72"/>
      <c r="H30" s="84"/>
      <c r="I30" s="84"/>
      <c r="J30" s="84"/>
    </row>
    <row r="31" spans="1:10" ht="21.75" customHeight="1" x14ac:dyDescent="0.5">
      <c r="A31" s="72"/>
      <c r="B31" s="81"/>
      <c r="C31" s="81"/>
      <c r="D31" s="81"/>
      <c r="E31" s="81"/>
      <c r="F31" s="81"/>
      <c r="G31" s="72"/>
      <c r="H31" s="83"/>
      <c r="I31" s="83"/>
      <c r="J31" s="83"/>
    </row>
    <row r="32" spans="1:10" ht="21.75" customHeight="1" x14ac:dyDescent="0.5">
      <c r="A32" s="72"/>
      <c r="B32" s="81"/>
      <c r="C32" s="81"/>
      <c r="D32" s="81"/>
      <c r="E32" s="81"/>
      <c r="F32" s="81"/>
      <c r="G32" s="72"/>
      <c r="H32" s="83"/>
      <c r="I32" s="83"/>
      <c r="J32" s="83"/>
    </row>
    <row r="33" spans="1:10" ht="21.75" customHeight="1" x14ac:dyDescent="0.5">
      <c r="A33" s="72"/>
      <c r="B33" s="81"/>
      <c r="C33" s="81"/>
      <c r="D33" s="81"/>
      <c r="E33" s="81"/>
      <c r="F33" s="81"/>
      <c r="G33" s="72"/>
      <c r="H33" s="83"/>
      <c r="I33" s="83"/>
      <c r="J33" s="83"/>
    </row>
    <row r="34" spans="1:10" ht="21.75" customHeight="1" x14ac:dyDescent="0.5">
      <c r="A34" s="72"/>
      <c r="B34" s="81"/>
      <c r="C34" s="81"/>
      <c r="D34" s="81"/>
      <c r="E34" s="81"/>
      <c r="F34" s="81"/>
      <c r="G34" s="72"/>
      <c r="H34" s="83"/>
      <c r="I34" s="83"/>
      <c r="J34" s="83"/>
    </row>
    <row r="35" spans="1:10" ht="21.75" customHeight="1" x14ac:dyDescent="0.5">
      <c r="A35" s="72"/>
      <c r="B35" s="81"/>
      <c r="C35" s="81"/>
      <c r="D35" s="81"/>
      <c r="E35" s="81"/>
      <c r="F35" s="81"/>
      <c r="G35" s="72"/>
    </row>
    <row r="36" spans="1:10" ht="21.75" customHeight="1" x14ac:dyDescent="0.5">
      <c r="A36" s="72"/>
      <c r="B36" s="81"/>
      <c r="C36" s="81"/>
      <c r="D36" s="81"/>
      <c r="E36" s="81"/>
      <c r="F36" s="81"/>
      <c r="G36" s="72"/>
      <c r="H36" s="84"/>
      <c r="I36" s="84"/>
      <c r="J36" s="84"/>
    </row>
    <row r="37" spans="1:10" ht="21.75" customHeight="1" x14ac:dyDescent="0.5">
      <c r="A37" s="72"/>
      <c r="B37" s="81"/>
      <c r="C37" s="81"/>
      <c r="D37" s="81"/>
      <c r="E37" s="81"/>
      <c r="F37" s="81"/>
      <c r="G37" s="72"/>
      <c r="H37" s="83"/>
      <c r="I37" s="83"/>
      <c r="J37" s="83"/>
    </row>
    <row r="38" spans="1:10" ht="21.75" customHeight="1" x14ac:dyDescent="0.5">
      <c r="A38" s="72"/>
      <c r="B38" s="81"/>
      <c r="C38" s="81"/>
      <c r="D38" s="81"/>
      <c r="E38" s="81"/>
      <c r="F38" s="81"/>
      <c r="G38" s="72"/>
      <c r="H38" s="83"/>
      <c r="I38" s="83"/>
      <c r="J38" s="83"/>
    </row>
    <row r="39" spans="1:10" ht="21.75" customHeight="1" x14ac:dyDescent="0.5">
      <c r="A39" s="72"/>
      <c r="B39" s="81"/>
      <c r="C39" s="81"/>
      <c r="D39" s="81"/>
      <c r="E39" s="81"/>
      <c r="F39" s="81"/>
      <c r="G39" s="72"/>
      <c r="H39" s="83"/>
      <c r="I39" s="83"/>
      <c r="J39" s="83"/>
    </row>
    <row r="40" spans="1:10" ht="21.75" customHeight="1" x14ac:dyDescent="0.5">
      <c r="A40" s="72"/>
      <c r="B40" s="81"/>
      <c r="C40" s="81"/>
      <c r="D40" s="81"/>
      <c r="E40" s="81"/>
      <c r="F40" s="81"/>
      <c r="G40" s="72"/>
      <c r="H40" s="83"/>
      <c r="I40" s="83"/>
      <c r="J40" s="83"/>
    </row>
    <row r="41" spans="1:10" ht="21.75" customHeight="1" x14ac:dyDescent="0.5">
      <c r="A41" s="72"/>
      <c r="B41" s="81"/>
      <c r="C41" s="81"/>
      <c r="D41" s="81"/>
      <c r="E41" s="81"/>
      <c r="F41" s="81"/>
      <c r="G41" s="72"/>
    </row>
    <row r="42" spans="1:10" ht="21.75" customHeight="1" x14ac:dyDescent="0.5">
      <c r="A42" s="72"/>
      <c r="B42" s="81"/>
      <c r="C42" s="81"/>
      <c r="D42" s="81"/>
      <c r="E42" s="81"/>
      <c r="F42" s="81"/>
      <c r="G42" s="72"/>
      <c r="H42" s="84"/>
      <c r="I42" s="84"/>
      <c r="J42" s="84"/>
    </row>
    <row r="43" spans="1:10" ht="21.75" customHeight="1" x14ac:dyDescent="0.5">
      <c r="A43" s="72"/>
      <c r="B43" s="81"/>
      <c r="C43" s="81"/>
      <c r="D43" s="81"/>
      <c r="E43" s="81"/>
      <c r="F43" s="81"/>
      <c r="G43" s="72"/>
      <c r="H43" s="83"/>
      <c r="I43" s="83"/>
      <c r="J43" s="83"/>
    </row>
    <row r="44" spans="1:10" ht="21.75" customHeight="1" x14ac:dyDescent="0.5">
      <c r="A44" s="72"/>
      <c r="B44" s="81"/>
      <c r="C44" s="81"/>
      <c r="D44" s="81"/>
      <c r="E44" s="81"/>
      <c r="F44" s="81"/>
      <c r="G44" s="72"/>
      <c r="H44" s="83"/>
      <c r="I44" s="83"/>
      <c r="J44" s="83"/>
    </row>
    <row r="45" spans="1:10" ht="21.75" customHeight="1" x14ac:dyDescent="0.5">
      <c r="A45" s="72"/>
      <c r="B45" s="81"/>
      <c r="C45" s="81"/>
      <c r="D45" s="81"/>
      <c r="E45" s="81"/>
      <c r="F45" s="81"/>
      <c r="G45" s="72"/>
      <c r="H45" s="83"/>
      <c r="I45" s="83"/>
      <c r="J45" s="83"/>
    </row>
    <row r="46" spans="1:10" ht="21.75" customHeight="1" x14ac:dyDescent="0.5">
      <c r="A46" s="72"/>
      <c r="B46" s="81"/>
      <c r="C46" s="81"/>
      <c r="D46" s="81"/>
      <c r="E46" s="81"/>
      <c r="F46" s="81"/>
      <c r="G46" s="72"/>
      <c r="H46" s="83"/>
      <c r="I46" s="83"/>
      <c r="J46" s="83"/>
    </row>
    <row r="47" spans="1:10" ht="21.75" customHeight="1" x14ac:dyDescent="0.5">
      <c r="A47" s="72"/>
      <c r="B47" s="81"/>
      <c r="C47" s="81"/>
      <c r="D47" s="81"/>
      <c r="E47" s="81"/>
      <c r="F47" s="81"/>
      <c r="G47" s="72"/>
    </row>
    <row r="48" spans="1:10" ht="21.75" customHeight="1" x14ac:dyDescent="0.5">
      <c r="A48" s="72"/>
      <c r="B48" s="81"/>
      <c r="C48" s="81"/>
      <c r="D48" s="81"/>
      <c r="E48" s="81"/>
      <c r="F48" s="81"/>
      <c r="G48" s="72"/>
      <c r="H48" s="84"/>
      <c r="I48" s="84"/>
      <c r="J48" s="84"/>
    </row>
    <row r="49" spans="1:10" ht="21.75" customHeight="1" x14ac:dyDescent="0.5">
      <c r="A49" s="72"/>
      <c r="B49" s="81"/>
      <c r="C49" s="81"/>
      <c r="D49" s="81"/>
      <c r="E49" s="81"/>
      <c r="F49" s="81"/>
      <c r="G49" s="72"/>
      <c r="H49" s="83"/>
      <c r="I49" s="83"/>
      <c r="J49" s="83"/>
    </row>
    <row r="50" spans="1:10" ht="21.75" customHeight="1" x14ac:dyDescent="0.5">
      <c r="A50" s="72"/>
      <c r="B50" s="81"/>
      <c r="C50" s="81"/>
      <c r="D50" s="81"/>
      <c r="E50" s="81"/>
      <c r="F50" s="81"/>
      <c r="G50" s="72"/>
      <c r="H50" s="84"/>
      <c r="I50" s="84"/>
      <c r="J50" s="84"/>
    </row>
  </sheetData>
  <sheetProtection sheet="1" objects="1" scenarios="1"/>
  <mergeCells count="1">
    <mergeCell ref="B2:G2"/>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C06D-51E1-409C-92B8-B236C2C0433F}">
  <dimension ref="A1:O53"/>
  <sheetViews>
    <sheetView workbookViewId="0">
      <selection activeCell="A55" sqref="A55"/>
    </sheetView>
  </sheetViews>
  <sheetFormatPr defaultRowHeight="15" x14ac:dyDescent="0.25"/>
  <sheetData>
    <row r="1" spans="1:13" x14ac:dyDescent="0.25">
      <c r="B1" cm="1">
        <f t="array" ref="B1:M1">_xlfn.SEQUENCE(1,12,2019,1)</f>
        <v>2019</v>
      </c>
      <c r="C1">
        <v>2020</v>
      </c>
      <c r="D1">
        <v>2021</v>
      </c>
      <c r="E1">
        <v>2022</v>
      </c>
      <c r="F1">
        <v>2023</v>
      </c>
      <c r="G1">
        <v>2024</v>
      </c>
      <c r="H1">
        <v>2025</v>
      </c>
      <c r="I1">
        <v>2026</v>
      </c>
      <c r="J1">
        <v>2027</v>
      </c>
      <c r="K1">
        <v>2028</v>
      </c>
      <c r="L1">
        <v>2029</v>
      </c>
      <c r="M1">
        <v>2030</v>
      </c>
    </row>
    <row r="2" spans="1:13" x14ac:dyDescent="0.25">
      <c r="A2" t="s">
        <v>102</v>
      </c>
      <c r="B2" s="86">
        <f>'1. GHG Summary'!C7</f>
        <v>1410.0400816399999</v>
      </c>
      <c r="C2" s="86">
        <f>'1. GHG Summary'!D7</f>
        <v>1249.8964132900001</v>
      </c>
      <c r="D2" s="86">
        <f>'1. GHG Summary'!E7</f>
        <v>1329.5573053799999</v>
      </c>
      <c r="E2" s="86">
        <f>'1. GHG Summary'!F7</f>
        <v>1222.9934663732001</v>
      </c>
      <c r="F2" s="86">
        <f>'1. GHG Summary'!G7</f>
        <v>1066.6537451030274</v>
      </c>
      <c r="G2" s="86">
        <f>'1. GHG Summary'!H7</f>
        <v>898.20889716700003</v>
      </c>
      <c r="H2" s="86">
        <f>'1. GHG Summary'!J7</f>
        <v>0</v>
      </c>
      <c r="I2" s="86">
        <f>'1. GHG Summary'!K7</f>
        <v>0</v>
      </c>
      <c r="J2" s="86">
        <f>'1. GHG Summary'!L7</f>
        <v>0</v>
      </c>
      <c r="K2" s="86">
        <f>'1. GHG Summary'!M7</f>
        <v>0</v>
      </c>
      <c r="L2" s="86">
        <f>'1. GHG Summary'!N7</f>
        <v>0</v>
      </c>
      <c r="M2" s="86">
        <f>'1. GHG Summary'!O7</f>
        <v>0</v>
      </c>
    </row>
    <row r="3" spans="1:13" x14ac:dyDescent="0.25">
      <c r="A3" t="s">
        <v>103</v>
      </c>
      <c r="B3" s="86">
        <f>'1. GHG Summary'!C10</f>
        <v>5321.4787692</v>
      </c>
      <c r="C3" s="86">
        <f>'1. GHG Summary'!D10</f>
        <v>4848.5342449600003</v>
      </c>
      <c r="D3" s="86">
        <f>'1. GHG Summary'!E10</f>
        <v>4383.4933300000002</v>
      </c>
      <c r="E3" s="86">
        <f>'1. GHG Summary'!F10</f>
        <v>3737.6685566931146</v>
      </c>
      <c r="F3" s="86">
        <f>'1. GHG Summary'!G10</f>
        <v>4280.227015395234</v>
      </c>
      <c r="G3" s="86">
        <f>'1. GHG Summary'!H10</f>
        <v>936.81546370116382</v>
      </c>
      <c r="H3" s="86">
        <f>'1. GHG Summary'!J10</f>
        <v>0</v>
      </c>
      <c r="I3" s="86">
        <f>'1. GHG Summary'!K10</f>
        <v>0</v>
      </c>
      <c r="J3" s="86">
        <f>'1. GHG Summary'!L10</f>
        <v>0</v>
      </c>
      <c r="K3" s="86">
        <f>'1. GHG Summary'!M10</f>
        <v>0</v>
      </c>
      <c r="L3" s="86">
        <f>'1. GHG Summary'!N10</f>
        <v>0</v>
      </c>
      <c r="M3" s="86">
        <f>'1. GHG Summary'!O10</f>
        <v>0</v>
      </c>
    </row>
    <row r="4" spans="1:13" x14ac:dyDescent="0.25">
      <c r="A4" t="s">
        <v>104</v>
      </c>
      <c r="B4" s="86">
        <f>'1. GHG Summary'!C33</f>
        <v>26922.966880960685</v>
      </c>
      <c r="C4" s="86">
        <f>'1. GHG Summary'!D33</f>
        <v>23818.49638720047</v>
      </c>
      <c r="D4" s="86">
        <f>'1. GHG Summary'!E33</f>
        <v>26774.253247130546</v>
      </c>
      <c r="E4" s="86">
        <f>'1. GHG Summary'!F33</f>
        <v>25879.925133421653</v>
      </c>
      <c r="F4" s="86">
        <f>'1. GHG Summary'!G33</f>
        <v>24904.194008209826</v>
      </c>
      <c r="G4" s="86">
        <f>'1. GHG Summary'!H33</f>
        <v>25852.302313639164</v>
      </c>
      <c r="H4" s="86">
        <f>'1. GHG Summary'!J33</f>
        <v>0</v>
      </c>
      <c r="I4" s="86">
        <f>'1. GHG Summary'!K33</f>
        <v>0</v>
      </c>
      <c r="J4" s="86">
        <f>'1. GHG Summary'!L33</f>
        <v>0</v>
      </c>
      <c r="K4" s="86">
        <f>'1. GHG Summary'!M33</f>
        <v>0</v>
      </c>
      <c r="L4" s="86">
        <f>'1. GHG Summary'!N33</f>
        <v>0</v>
      </c>
      <c r="M4" s="86">
        <f>'1. GHG Summary'!O33</f>
        <v>0</v>
      </c>
    </row>
    <row r="5" spans="1:13" x14ac:dyDescent="0.25">
      <c r="A5" t="s">
        <v>105</v>
      </c>
      <c r="B5" s="86">
        <f>SUM(B2:B4)</f>
        <v>33654.485731800683</v>
      </c>
      <c r="C5" s="86">
        <f t="shared" ref="C5:M5" si="0">SUM(C2:C4)</f>
        <v>29916.927045450469</v>
      </c>
      <c r="D5" s="86">
        <f t="shared" si="0"/>
        <v>32487.303882510547</v>
      </c>
      <c r="E5" s="86">
        <f t="shared" si="0"/>
        <v>30840.587156487967</v>
      </c>
      <c r="F5" s="86">
        <f t="shared" si="0"/>
        <v>30251.074768708088</v>
      </c>
      <c r="G5" s="86">
        <f t="shared" ref="G5" si="1">SUM(G2:G4)</f>
        <v>27687.326674507327</v>
      </c>
      <c r="H5" s="86">
        <f t="shared" si="0"/>
        <v>0</v>
      </c>
      <c r="I5" s="86">
        <f t="shared" si="0"/>
        <v>0</v>
      </c>
      <c r="J5" s="86">
        <f t="shared" si="0"/>
        <v>0</v>
      </c>
      <c r="K5" s="86">
        <f t="shared" si="0"/>
        <v>0</v>
      </c>
      <c r="L5" s="86">
        <f t="shared" si="0"/>
        <v>0</v>
      </c>
      <c r="M5" s="86">
        <f t="shared" si="0"/>
        <v>0</v>
      </c>
    </row>
    <row r="6" spans="1:13" x14ac:dyDescent="0.25">
      <c r="A6" t="s">
        <v>106</v>
      </c>
      <c r="B6" s="86">
        <f>SUM(B2:B3)</f>
        <v>6731.5188508399997</v>
      </c>
      <c r="C6" s="86">
        <f t="shared" ref="C6:M6" si="2">SUM(C2:C3)</f>
        <v>6098.4306582500003</v>
      </c>
      <c r="D6" s="86">
        <f t="shared" si="2"/>
        <v>5713.0506353800001</v>
      </c>
      <c r="E6" s="86">
        <f t="shared" si="2"/>
        <v>4960.6620230663148</v>
      </c>
      <c r="F6" s="86">
        <f t="shared" si="2"/>
        <v>5346.8807604982612</v>
      </c>
      <c r="G6" s="86">
        <f t="shared" ref="G6" si="3">SUM(G2:G3)</f>
        <v>1835.024360868164</v>
      </c>
      <c r="H6" s="86">
        <f t="shared" si="2"/>
        <v>0</v>
      </c>
      <c r="I6" s="86">
        <f t="shared" si="2"/>
        <v>0</v>
      </c>
      <c r="J6" s="86">
        <f t="shared" si="2"/>
        <v>0</v>
      </c>
      <c r="K6" s="86">
        <f t="shared" si="2"/>
        <v>0</v>
      </c>
      <c r="L6" s="86">
        <f t="shared" si="2"/>
        <v>0</v>
      </c>
      <c r="M6" s="86">
        <f t="shared" si="2"/>
        <v>0</v>
      </c>
    </row>
    <row r="7" spans="1:13" x14ac:dyDescent="0.25">
      <c r="A7" t="s">
        <v>107</v>
      </c>
      <c r="C7" s="87">
        <f>(C6-B6)/B6</f>
        <v>-9.4048342821026018E-2</v>
      </c>
      <c r="D7" s="87">
        <f t="shared" ref="D7:M7" si="4">(D6-C6)/C6</f>
        <v>-6.3193310618143261E-2</v>
      </c>
      <c r="E7" s="87">
        <f t="shared" si="4"/>
        <v>-0.1316964718734093</v>
      </c>
      <c r="F7" s="87">
        <f t="shared" si="4"/>
        <v>7.785628926866793E-2</v>
      </c>
      <c r="G7" s="87">
        <f t="shared" si="4"/>
        <v>-0.65680469734336044</v>
      </c>
      <c r="H7" s="87">
        <f t="shared" si="4"/>
        <v>-1</v>
      </c>
      <c r="I7" s="87" t="e">
        <f t="shared" si="4"/>
        <v>#DIV/0!</v>
      </c>
      <c r="J7" s="87" t="e">
        <f t="shared" si="4"/>
        <v>#DIV/0!</v>
      </c>
      <c r="K7" s="87" t="e">
        <f t="shared" si="4"/>
        <v>#DIV/0!</v>
      </c>
      <c r="L7" s="87" t="e">
        <f t="shared" si="4"/>
        <v>#DIV/0!</v>
      </c>
      <c r="M7" s="87" t="e">
        <f t="shared" si="4"/>
        <v>#DIV/0!</v>
      </c>
    </row>
    <row r="8" spans="1:13" x14ac:dyDescent="0.25">
      <c r="A8" t="s">
        <v>108</v>
      </c>
      <c r="C8" s="87">
        <f>(C4-B4)/B4</f>
        <v>-0.11530937535549346</v>
      </c>
      <c r="D8" s="87">
        <f t="shared" ref="D8:M8" si="5">(D4-C4)/C4</f>
        <v>0.12409502312322426</v>
      </c>
      <c r="E8" s="87">
        <f t="shared" si="5"/>
        <v>-3.340254181709959E-2</v>
      </c>
      <c r="F8" s="87">
        <f t="shared" si="5"/>
        <v>-3.7702239097738184E-2</v>
      </c>
      <c r="G8" s="87">
        <f t="shared" si="5"/>
        <v>3.8070226449279494E-2</v>
      </c>
      <c r="H8" s="87">
        <f t="shared" si="5"/>
        <v>-1</v>
      </c>
      <c r="I8" s="87" t="e">
        <f t="shared" si="5"/>
        <v>#DIV/0!</v>
      </c>
      <c r="J8" s="87" t="e">
        <f t="shared" si="5"/>
        <v>#DIV/0!</v>
      </c>
      <c r="K8" s="87" t="e">
        <f t="shared" si="5"/>
        <v>#DIV/0!</v>
      </c>
      <c r="L8" s="87" t="e">
        <f t="shared" si="5"/>
        <v>#DIV/0!</v>
      </c>
      <c r="M8" s="87" t="e">
        <f t="shared" si="5"/>
        <v>#DIV/0!</v>
      </c>
    </row>
    <row r="9" spans="1:13" x14ac:dyDescent="0.25">
      <c r="A9" t="s">
        <v>109</v>
      </c>
      <c r="B9" s="87">
        <f>B2/B5</f>
        <v>4.1897537608415442E-2</v>
      </c>
      <c r="C9" s="87">
        <f t="shared" ref="C9:M9" si="6">C2/C5</f>
        <v>4.1778903675204648E-2</v>
      </c>
      <c r="D9" s="87">
        <f t="shared" si="6"/>
        <v>4.0925443065029585E-2</v>
      </c>
      <c r="E9" s="87">
        <f t="shared" si="6"/>
        <v>3.965532368653097E-2</v>
      </c>
      <c r="F9" s="87">
        <f t="shared" si="6"/>
        <v>3.5260028057131416E-2</v>
      </c>
      <c r="G9" s="87">
        <f t="shared" si="6"/>
        <v>3.2441156480232228E-2</v>
      </c>
      <c r="H9" s="87" t="e">
        <f t="shared" si="6"/>
        <v>#DIV/0!</v>
      </c>
      <c r="I9" s="87" t="e">
        <f t="shared" si="6"/>
        <v>#DIV/0!</v>
      </c>
      <c r="J9" s="87" t="e">
        <f t="shared" si="6"/>
        <v>#DIV/0!</v>
      </c>
      <c r="K9" s="87" t="e">
        <f t="shared" si="6"/>
        <v>#DIV/0!</v>
      </c>
      <c r="L9" s="87" t="e">
        <f t="shared" si="6"/>
        <v>#DIV/0!</v>
      </c>
      <c r="M9" s="87" t="e">
        <f t="shared" si="6"/>
        <v>#DIV/0!</v>
      </c>
    </row>
    <row r="10" spans="1:13" x14ac:dyDescent="0.25">
      <c r="A10" t="s">
        <v>110</v>
      </c>
      <c r="B10" s="87">
        <f>B3/B5</f>
        <v>0.15812093554505413</v>
      </c>
      <c r="C10" s="87">
        <f t="shared" ref="C10:M10" si="7">C3/C5</f>
        <v>0.16206658650448952</v>
      </c>
      <c r="D10" s="87">
        <f t="shared" si="7"/>
        <v>0.13492942799601915</v>
      </c>
      <c r="E10" s="87">
        <f t="shared" si="7"/>
        <v>0.12119317111985714</v>
      </c>
      <c r="F10" s="87">
        <f t="shared" si="7"/>
        <v>0.14149008086888631</v>
      </c>
      <c r="G10" s="87">
        <f t="shared" si="7"/>
        <v>3.3835533300646252E-2</v>
      </c>
      <c r="H10" s="87" t="e">
        <f t="shared" si="7"/>
        <v>#DIV/0!</v>
      </c>
      <c r="I10" s="87" t="e">
        <f t="shared" si="7"/>
        <v>#DIV/0!</v>
      </c>
      <c r="J10" s="87" t="e">
        <f t="shared" si="7"/>
        <v>#DIV/0!</v>
      </c>
      <c r="K10" s="87" t="e">
        <f t="shared" si="7"/>
        <v>#DIV/0!</v>
      </c>
      <c r="L10" s="87" t="e">
        <f t="shared" si="7"/>
        <v>#DIV/0!</v>
      </c>
      <c r="M10" s="87" t="e">
        <f t="shared" si="7"/>
        <v>#DIV/0!</v>
      </c>
    </row>
    <row r="11" spans="1:13" x14ac:dyDescent="0.25">
      <c r="A11" t="s">
        <v>108</v>
      </c>
      <c r="B11" s="87">
        <f>B4/B5</f>
        <v>0.79998152684653046</v>
      </c>
      <c r="C11" s="87">
        <f t="shared" ref="C11:M11" si="8">C4/C5</f>
        <v>0.79615450982030589</v>
      </c>
      <c r="D11" s="87">
        <f t="shared" si="8"/>
        <v>0.8241451289389512</v>
      </c>
      <c r="E11" s="87">
        <f t="shared" si="8"/>
        <v>0.83915150519361192</v>
      </c>
      <c r="F11" s="87">
        <f t="shared" si="8"/>
        <v>0.82324989107398228</v>
      </c>
      <c r="G11" s="87">
        <f t="shared" si="8"/>
        <v>0.93372331021912158</v>
      </c>
      <c r="H11" s="87" t="e">
        <f t="shared" si="8"/>
        <v>#DIV/0!</v>
      </c>
      <c r="I11" s="87" t="e">
        <f t="shared" si="8"/>
        <v>#DIV/0!</v>
      </c>
      <c r="J11" s="87" t="e">
        <f t="shared" si="8"/>
        <v>#DIV/0!</v>
      </c>
      <c r="K11" s="87" t="e">
        <f t="shared" si="8"/>
        <v>#DIV/0!</v>
      </c>
      <c r="L11" s="87" t="e">
        <f t="shared" si="8"/>
        <v>#DIV/0!</v>
      </c>
      <c r="M11" s="87" t="e">
        <f t="shared" si="8"/>
        <v>#DIV/0!</v>
      </c>
    </row>
    <row r="12" spans="1:13" x14ac:dyDescent="0.25">
      <c r="A12" t="s">
        <v>111</v>
      </c>
      <c r="C12" s="87">
        <f>(C6-$B$6)/$B$6</f>
        <v>-9.4048342821026018E-2</v>
      </c>
      <c r="D12" s="87">
        <f t="shared" ref="D12:M12" si="9">(D6-$B$6)/$B$6</f>
        <v>-0.15129842729815857</v>
      </c>
      <c r="E12" s="87">
        <f t="shared" si="9"/>
        <v>-0.26306943009640488</v>
      </c>
      <c r="F12" s="87">
        <f t="shared" si="9"/>
        <v>-0.20569475047506625</v>
      </c>
      <c r="G12" s="87">
        <f t="shared" si="9"/>
        <v>-0.72739816948753278</v>
      </c>
      <c r="H12" s="87">
        <f t="shared" si="9"/>
        <v>-1</v>
      </c>
      <c r="I12" s="87">
        <f t="shared" si="9"/>
        <v>-1</v>
      </c>
      <c r="J12" s="87">
        <f t="shared" si="9"/>
        <v>-1</v>
      </c>
      <c r="K12" s="87">
        <f t="shared" si="9"/>
        <v>-1</v>
      </c>
      <c r="L12" s="87">
        <f t="shared" si="9"/>
        <v>-1</v>
      </c>
      <c r="M12" s="87">
        <f t="shared" si="9"/>
        <v>-1</v>
      </c>
    </row>
    <row r="13" spans="1:13" x14ac:dyDescent="0.25">
      <c r="A13" t="s">
        <v>112</v>
      </c>
      <c r="C13" s="87">
        <f>(C4-$B$4)/$B$4</f>
        <v>-0.11530937535549346</v>
      </c>
      <c r="D13" s="87">
        <f t="shared" ref="D13:M13" si="10">(D4-$B$4)/$B$4</f>
        <v>-5.5236718333337102E-3</v>
      </c>
      <c r="E13" s="87">
        <f t="shared" si="10"/>
        <v>-3.8741708971036432E-2</v>
      </c>
      <c r="F13" s="87">
        <f t="shared" si="10"/>
        <v>-7.4983298894093622E-2</v>
      </c>
      <c r="G13" s="87">
        <f t="shared" si="10"/>
        <v>-3.9767703613626276E-2</v>
      </c>
      <c r="H13" s="87">
        <f t="shared" si="10"/>
        <v>-1</v>
      </c>
      <c r="I13" s="87">
        <f t="shared" si="10"/>
        <v>-1</v>
      </c>
      <c r="J13" s="87">
        <f t="shared" si="10"/>
        <v>-1</v>
      </c>
      <c r="K13" s="87">
        <f t="shared" si="10"/>
        <v>-1</v>
      </c>
      <c r="L13" s="87">
        <f t="shared" si="10"/>
        <v>-1</v>
      </c>
      <c r="M13" s="87">
        <f t="shared" si="10"/>
        <v>-1</v>
      </c>
    </row>
    <row r="14" spans="1:13" x14ac:dyDescent="0.25">
      <c r="A14" t="s">
        <v>113</v>
      </c>
      <c r="B14" s="86">
        <f>SUM('2. GHG Breakdown'!C18,'2. GHG Breakdown'!C21,'2. GHG Breakdown'!C31,'2. GHG Breakdown'!C33,'2. GHG Breakdown'!C39,'2. GHG Breakdown'!C41,'2. GHG Breakdown'!C50,'2. GHG Breakdown'!C51,'2. GHG Breakdown'!C54,'2. GHG Breakdown'!C55)</f>
        <v>21497.905073064216</v>
      </c>
      <c r="C14" s="86">
        <f>SUM('2. GHG Breakdown'!D18,'2. GHG Breakdown'!D21,'2. GHG Breakdown'!D31,'2. GHG Breakdown'!D33,'2. GHG Breakdown'!D39,'2. GHG Breakdown'!D41,'2. GHG Breakdown'!D50,'2. GHG Breakdown'!D51,'2. GHG Breakdown'!D54,'2. GHG Breakdown'!D55)</f>
        <v>19187.243931229357</v>
      </c>
      <c r="D14" s="86">
        <f>SUM('2. GHG Breakdown'!E18,'2. GHG Breakdown'!E21,'2. GHG Breakdown'!E31,'2. GHG Breakdown'!E33,'2. GHG Breakdown'!E39,'2. GHG Breakdown'!E41,'2. GHG Breakdown'!E50,'2. GHG Breakdown'!E51,'2. GHG Breakdown'!E54,'2. GHG Breakdown'!E55)</f>
        <v>22396.825219690421</v>
      </c>
      <c r="E14" s="86">
        <f>SUM('2. GHG Breakdown'!F18,'2. GHG Breakdown'!F21,'2. GHG Breakdown'!F31,'2. GHG Breakdown'!F33,'2. GHG Breakdown'!F39,'2. GHG Breakdown'!F41,'2. GHG Breakdown'!F50,'2. GHG Breakdown'!F51,'2. GHG Breakdown'!F54,'2. GHG Breakdown'!F55)</f>
        <v>20279.682675483971</v>
      </c>
      <c r="F14" s="86">
        <f>SUM('2. GHG Breakdown'!G18,'2. GHG Breakdown'!G21,'2. GHG Breakdown'!G31,'2. GHG Breakdown'!G33,'2. GHG Breakdown'!G39,'2. GHG Breakdown'!G41,'2. GHG Breakdown'!G50,'2. GHG Breakdown'!G51,'2. GHG Breakdown'!G54,'2. GHG Breakdown'!G55)</f>
        <v>19442.035015871857</v>
      </c>
      <c r="G14" s="86">
        <f>SUM('2. GHG Breakdown'!H18,'2. GHG Breakdown'!H21,'2. GHG Breakdown'!H31,'2. GHG Breakdown'!H33,'2. GHG Breakdown'!H39,'2. GHG Breakdown'!H41,'2. GHG Breakdown'!H50,'2. GHG Breakdown'!H51,'2. GHG Breakdown'!H54,'2. GHG Breakdown'!H55)</f>
        <v>20871.412807442135</v>
      </c>
      <c r="H14" s="86">
        <f>SUM('2. GHG Breakdown'!J18,'2. GHG Breakdown'!J21,'2. GHG Breakdown'!J31,'2. GHG Breakdown'!J33,'2. GHG Breakdown'!J39,'2. GHG Breakdown'!J41,'2. GHG Breakdown'!J50,'2. GHG Breakdown'!J51,'2. GHG Breakdown'!J54,'2. GHG Breakdown'!J55)</f>
        <v>0</v>
      </c>
      <c r="I14" s="86">
        <f>SUM('2. GHG Breakdown'!K18,'2. GHG Breakdown'!K21,'2. GHG Breakdown'!K31,'2. GHG Breakdown'!K33,'2. GHG Breakdown'!K39,'2. GHG Breakdown'!K41,'2. GHG Breakdown'!K50,'2. GHG Breakdown'!K51,'2. GHG Breakdown'!K54,'2. GHG Breakdown'!K55)</f>
        <v>0</v>
      </c>
      <c r="J14" s="86">
        <f>SUM('2. GHG Breakdown'!L18,'2. GHG Breakdown'!L21,'2. GHG Breakdown'!L31,'2. GHG Breakdown'!L33,'2. GHG Breakdown'!L39,'2. GHG Breakdown'!L41,'2. GHG Breakdown'!L50,'2. GHG Breakdown'!L51,'2. GHG Breakdown'!L54,'2. GHG Breakdown'!L55)</f>
        <v>0</v>
      </c>
      <c r="K14" s="86">
        <f>SUM('2. GHG Breakdown'!M18,'2. GHG Breakdown'!M21,'2. GHG Breakdown'!M31,'2. GHG Breakdown'!M33,'2. GHG Breakdown'!M39,'2. GHG Breakdown'!M41,'2. GHG Breakdown'!M50,'2. GHG Breakdown'!M51,'2. GHG Breakdown'!M54,'2. GHG Breakdown'!M55)</f>
        <v>0</v>
      </c>
      <c r="L14" s="86">
        <f>SUM('2. GHG Breakdown'!N18,'2. GHG Breakdown'!N21,'2. GHG Breakdown'!N31,'2. GHG Breakdown'!N33,'2. GHG Breakdown'!N39,'2. GHG Breakdown'!N41,'2. GHG Breakdown'!N50,'2. GHG Breakdown'!N51,'2. GHG Breakdown'!N54,'2. GHG Breakdown'!N55)</f>
        <v>0</v>
      </c>
      <c r="M14" s="86">
        <f>SUM('2. GHG Breakdown'!O18,'2. GHG Breakdown'!O21,'2. GHG Breakdown'!O31,'2. GHG Breakdown'!O33,'2. GHG Breakdown'!O39,'2. GHG Breakdown'!O41,'2. GHG Breakdown'!O50,'2. GHG Breakdown'!O51,'2. GHG Breakdown'!O54,'2. GHG Breakdown'!O55)</f>
        <v>0</v>
      </c>
    </row>
    <row r="15" spans="1:13" x14ac:dyDescent="0.25">
      <c r="A15" t="s">
        <v>114</v>
      </c>
      <c r="C15" s="87">
        <f>(C14-B14)/B14</f>
        <v>-0.10748308423456571</v>
      </c>
      <c r="D15" s="87">
        <f t="shared" ref="D15:M15" si="11">(D14-C14)/C14</f>
        <v>0.16727682724860324</v>
      </c>
      <c r="E15" s="87">
        <f t="shared" si="11"/>
        <v>-9.4528689822749534E-2</v>
      </c>
      <c r="F15" s="87">
        <f t="shared" si="11"/>
        <v>-4.1304771530017222E-2</v>
      </c>
      <c r="G15" s="87">
        <f t="shared" si="11"/>
        <v>7.3519967966490088E-2</v>
      </c>
      <c r="H15" s="87">
        <f t="shared" si="11"/>
        <v>-1</v>
      </c>
      <c r="I15" s="87" t="e">
        <f t="shared" si="11"/>
        <v>#DIV/0!</v>
      </c>
      <c r="J15" s="87" t="e">
        <f t="shared" si="11"/>
        <v>#DIV/0!</v>
      </c>
      <c r="K15" s="87" t="e">
        <f t="shared" si="11"/>
        <v>#DIV/0!</v>
      </c>
      <c r="L15" s="87" t="e">
        <f t="shared" si="11"/>
        <v>#DIV/0!</v>
      </c>
      <c r="M15" s="87" t="e">
        <f t="shared" si="11"/>
        <v>#DIV/0!</v>
      </c>
    </row>
    <row r="16" spans="1:13" x14ac:dyDescent="0.25">
      <c r="A16" t="s">
        <v>115</v>
      </c>
      <c r="C16" s="87">
        <f>(C14-$B$14)/$B$14</f>
        <v>-0.10748308423456571</v>
      </c>
      <c r="D16" s="87">
        <f t="shared" ref="D16:M16" si="12">(D14-$B$14)/$B$14</f>
        <v>4.181431370038502E-2</v>
      </c>
      <c r="E16" s="87">
        <f t="shared" si="12"/>
        <v>-5.6667028412299356E-2</v>
      </c>
      <c r="F16" s="87">
        <f t="shared" si="12"/>
        <v>-9.5631181280461566E-2</v>
      </c>
      <c r="G16" s="87">
        <f>(G14-$B$14)/$B$14</f>
        <v>-2.914201469830861E-2</v>
      </c>
      <c r="H16" s="87">
        <f t="shared" si="12"/>
        <v>-1</v>
      </c>
      <c r="I16" s="87">
        <f t="shared" si="12"/>
        <v>-1</v>
      </c>
      <c r="J16" s="87">
        <f t="shared" si="12"/>
        <v>-1</v>
      </c>
      <c r="K16" s="87">
        <f t="shared" si="12"/>
        <v>-1</v>
      </c>
      <c r="L16" s="87">
        <f t="shared" si="12"/>
        <v>-1</v>
      </c>
      <c r="M16" s="87">
        <f t="shared" si="12"/>
        <v>-1</v>
      </c>
    </row>
    <row r="17" spans="1:15" x14ac:dyDescent="0.25">
      <c r="A17" t="s">
        <v>116</v>
      </c>
      <c r="B17" s="87">
        <f>'2. GHG Breakdown'!C8/B6</f>
        <v>0.20000926093997232</v>
      </c>
      <c r="C17" s="87">
        <f>'2. GHG Breakdown'!D8/C6</f>
        <v>0.19478534814903908</v>
      </c>
      <c r="D17" s="87">
        <f>'2. GHG Breakdown'!E8/D6</f>
        <v>0.21612693063377195</v>
      </c>
      <c r="E17" s="87">
        <f>'2. GHG Breakdown'!F8/E6</f>
        <v>0.21451833408562257</v>
      </c>
      <c r="F17" s="87">
        <f>'2. GHG Breakdown'!G8/F6</f>
        <v>0.18627552068047509</v>
      </c>
      <c r="G17" s="87">
        <f>'2. GHG Breakdown'!H8/G6</f>
        <v>0.46891106858816212</v>
      </c>
      <c r="H17" t="e">
        <f>'2. GHG Breakdown'!J8/H6</f>
        <v>#DIV/0!</v>
      </c>
      <c r="I17" t="e">
        <f>'2. GHG Breakdown'!K8/I6</f>
        <v>#DIV/0!</v>
      </c>
      <c r="J17" t="e">
        <f>'2. GHG Breakdown'!L8/J6</f>
        <v>#DIV/0!</v>
      </c>
      <c r="K17" t="e">
        <f>'2. GHG Breakdown'!M8/K6</f>
        <v>#DIV/0!</v>
      </c>
      <c r="L17" t="e">
        <f>'2. GHG Breakdown'!N8/L6</f>
        <v>#DIV/0!</v>
      </c>
      <c r="M17" t="e">
        <f>'2. GHG Breakdown'!O8/M6</f>
        <v>#DIV/0!</v>
      </c>
    </row>
    <row r="18" spans="1:15" x14ac:dyDescent="0.25">
      <c r="A18" t="s">
        <v>117</v>
      </c>
      <c r="B18" s="87">
        <f>'2. GHG Breakdown'!C9/B6</f>
        <v>5.1824249553496776E-3</v>
      </c>
      <c r="C18" s="87">
        <f>'2. GHG Breakdown'!D9/C6</f>
        <v>3.9294099913364374E-3</v>
      </c>
      <c r="D18" s="87">
        <f>'2. GHG Breakdown'!E9/D6</f>
        <v>4.3535526966926048E-3</v>
      </c>
      <c r="E18" s="87">
        <f>'2. GHG Breakdown'!F9/E6</f>
        <v>5.8140451998324816E-3</v>
      </c>
      <c r="F18" s="87">
        <f>'2. GHG Breakdown'!G9/F6</f>
        <v>4.7530417383818734E-3</v>
      </c>
      <c r="G18" s="87">
        <f>'2. GHG Breakdown'!H9/G6</f>
        <v>1.3065375990789087E-2</v>
      </c>
      <c r="H18" t="e">
        <f>'2. GHG Breakdown'!J9/H6</f>
        <v>#DIV/0!</v>
      </c>
      <c r="I18" t="e">
        <f>'2. GHG Breakdown'!K9/I6</f>
        <v>#DIV/0!</v>
      </c>
      <c r="J18" t="e">
        <f>'2. GHG Breakdown'!L9/J6</f>
        <v>#DIV/0!</v>
      </c>
      <c r="K18" t="e">
        <f>'2. GHG Breakdown'!M9/K6</f>
        <v>#DIV/0!</v>
      </c>
      <c r="L18" t="e">
        <f>'2. GHG Breakdown'!N9/L6</f>
        <v>#DIV/0!</v>
      </c>
      <c r="M18" t="e">
        <f>'2. GHG Breakdown'!O9/M6</f>
        <v>#DIV/0!</v>
      </c>
    </row>
    <row r="19" spans="1:15" x14ac:dyDescent="0.25">
      <c r="A19" t="s">
        <v>118</v>
      </c>
      <c r="B19" s="87">
        <f>'2. GHG Breakdown'!C10/'Chart data'!B6</f>
        <v>4.2766544427648174E-3</v>
      </c>
      <c r="C19" s="87">
        <f>'2. GHG Breakdown'!D10/'Chart data'!C6</f>
        <v>6.2390215011345696E-3</v>
      </c>
      <c r="D19" s="87">
        <f>'2. GHG Breakdown'!E10/'Chart data'!D6</f>
        <v>1.2242345545979553E-2</v>
      </c>
      <c r="E19" s="87">
        <f>'2. GHG Breakdown'!F10/'Chart data'!E6</f>
        <v>2.6205978031868461E-2</v>
      </c>
      <c r="F19" s="87">
        <f>'2. GHG Breakdown'!G10/'Chart data'!F6</f>
        <v>8.4622796031425945E-3</v>
      </c>
      <c r="G19" s="87">
        <f>'2. GHG Breakdown'!H10/'Chart data'!G6</f>
        <v>7.5041946546612207E-3</v>
      </c>
      <c r="H19" t="e">
        <f>'2. GHG Breakdown'!J10/'Chart data'!H6</f>
        <v>#DIV/0!</v>
      </c>
      <c r="I19" t="e">
        <f>'2. GHG Breakdown'!K10/'Chart data'!I6</f>
        <v>#DIV/0!</v>
      </c>
      <c r="J19" t="e">
        <f>'2. GHG Breakdown'!L10/'Chart data'!J6</f>
        <v>#DIV/0!</v>
      </c>
      <c r="K19" t="e">
        <f>'2. GHG Breakdown'!M10/'Chart data'!K6</f>
        <v>#DIV/0!</v>
      </c>
      <c r="L19" t="e">
        <f>'2. GHG Breakdown'!N10/'Chart data'!L6</f>
        <v>#DIV/0!</v>
      </c>
      <c r="M19" t="e">
        <f>'2. GHG Breakdown'!O10/'Chart data'!M6</f>
        <v>#DIV/0!</v>
      </c>
    </row>
    <row r="20" spans="1:15" x14ac:dyDescent="0.25">
      <c r="A20" t="s">
        <v>119</v>
      </c>
      <c r="B20" s="87">
        <f>B3/B6</f>
        <v>0.7905316596619133</v>
      </c>
      <c r="C20" s="87">
        <f t="shared" ref="C20:M20" si="13">C3/C6</f>
        <v>0.79504622035848993</v>
      </c>
      <c r="D20" s="87">
        <f t="shared" si="13"/>
        <v>0.76727717112355587</v>
      </c>
      <c r="E20" s="87">
        <f t="shared" si="13"/>
        <v>0.75346164268267646</v>
      </c>
      <c r="F20" s="87">
        <f t="shared" si="13"/>
        <v>0.80050915797800049</v>
      </c>
      <c r="G20" s="87">
        <f t="shared" si="13"/>
        <v>0.51051936076638749</v>
      </c>
      <c r="H20" s="87" t="e">
        <f t="shared" si="13"/>
        <v>#DIV/0!</v>
      </c>
      <c r="I20" s="87" t="e">
        <f t="shared" si="13"/>
        <v>#DIV/0!</v>
      </c>
      <c r="J20" s="87" t="e">
        <f t="shared" si="13"/>
        <v>#DIV/0!</v>
      </c>
      <c r="K20" s="87" t="e">
        <f t="shared" si="13"/>
        <v>#DIV/0!</v>
      </c>
      <c r="L20" s="87" t="e">
        <f t="shared" si="13"/>
        <v>#DIV/0!</v>
      </c>
      <c r="M20" s="87" t="e">
        <f t="shared" si="13"/>
        <v>#DIV/0!</v>
      </c>
    </row>
    <row r="21" spans="1:15" x14ac:dyDescent="0.25">
      <c r="A21" t="s">
        <v>151</v>
      </c>
      <c r="B21" s="86">
        <f>B6</f>
        <v>6731.5188508399997</v>
      </c>
      <c r="C21">
        <f>B21-($B$21*0.042)</f>
        <v>6448.7950591047193</v>
      </c>
      <c r="D21">
        <f t="shared" ref="D21:M21" si="14">C21-($B$21*0.042)</f>
        <v>6166.0712673694388</v>
      </c>
      <c r="E21">
        <f t="shared" si="14"/>
        <v>5883.3474756341584</v>
      </c>
      <c r="F21">
        <f t="shared" si="14"/>
        <v>5600.623683898878</v>
      </c>
      <c r="G21">
        <f t="shared" si="14"/>
        <v>5317.8998921635975</v>
      </c>
      <c r="H21">
        <f t="shared" si="14"/>
        <v>5035.1761004283171</v>
      </c>
      <c r="I21">
        <f t="shared" si="14"/>
        <v>4752.4523086930367</v>
      </c>
      <c r="J21">
        <f t="shared" si="14"/>
        <v>4469.7285169577563</v>
      </c>
      <c r="K21">
        <f t="shared" si="14"/>
        <v>4187.0047252224758</v>
      </c>
      <c r="L21">
        <f t="shared" si="14"/>
        <v>3904.2809334871959</v>
      </c>
      <c r="M21">
        <f t="shared" si="14"/>
        <v>3621.5571417519159</v>
      </c>
    </row>
    <row r="22" spans="1:15" x14ac:dyDescent="0.25">
      <c r="A22" s="88" t="s">
        <v>120</v>
      </c>
      <c r="B22" s="88"/>
    </row>
    <row r="23" spans="1:15" x14ac:dyDescent="0.25">
      <c r="A23" t="s">
        <v>17</v>
      </c>
    </row>
    <row r="24" spans="1:15" x14ac:dyDescent="0.25">
      <c r="A24" t="s">
        <v>121</v>
      </c>
    </row>
    <row r="25" spans="1:15" x14ac:dyDescent="0.25">
      <c r="A25" t="s">
        <v>20</v>
      </c>
    </row>
    <row r="26" spans="1:15" x14ac:dyDescent="0.25">
      <c r="A26" s="88" t="s">
        <v>122</v>
      </c>
    </row>
    <row r="27" spans="1:15" x14ac:dyDescent="0.25">
      <c r="A27" t="s">
        <v>123</v>
      </c>
    </row>
    <row r="28" spans="1:15" x14ac:dyDescent="0.25">
      <c r="A28" t="s">
        <v>124</v>
      </c>
    </row>
    <row r="29" spans="1:15" x14ac:dyDescent="0.25">
      <c r="A29" t="s">
        <v>125</v>
      </c>
    </row>
    <row r="30" spans="1:15" x14ac:dyDescent="0.25">
      <c r="A30" t="s">
        <v>121</v>
      </c>
    </row>
    <row r="31" spans="1:15" x14ac:dyDescent="0.25">
      <c r="A31" s="88" t="s">
        <v>126</v>
      </c>
      <c r="B31" t="s">
        <v>127</v>
      </c>
      <c r="D31" cm="1">
        <f t="array" ref="D31:O31">_xlfn.SEQUENCE(1,12,2019,1)</f>
        <v>2019</v>
      </c>
      <c r="E31">
        <v>2020</v>
      </c>
      <c r="F31">
        <v>2021</v>
      </c>
      <c r="G31">
        <v>2022</v>
      </c>
      <c r="H31">
        <v>2023</v>
      </c>
      <c r="I31">
        <v>2024</v>
      </c>
      <c r="J31">
        <v>2025</v>
      </c>
      <c r="K31">
        <v>2026</v>
      </c>
      <c r="L31">
        <v>2027</v>
      </c>
      <c r="M31">
        <v>2028</v>
      </c>
      <c r="N31">
        <v>2029</v>
      </c>
      <c r="O31">
        <v>2030</v>
      </c>
    </row>
    <row r="32" spans="1:15" x14ac:dyDescent="0.25">
      <c r="A32" t="s">
        <v>128</v>
      </c>
      <c r="B32" s="86">
        <f>I32</f>
        <v>6929.8894805019645</v>
      </c>
      <c r="C32" s="87">
        <f t="shared" ref="C32:C51" si="15">B32/$B$53</f>
        <v>0.26805695664659984</v>
      </c>
      <c r="D32" s="89">
        <f>'2. GHG Breakdown'!C18</f>
        <v>9740.3162368996891</v>
      </c>
      <c r="E32" s="89">
        <f>'2. GHG Breakdown'!D18</f>
        <v>8353.6620207130291</v>
      </c>
      <c r="F32" s="89">
        <f>'2. GHG Breakdown'!E18</f>
        <v>8848.0926505920288</v>
      </c>
      <c r="G32" s="89">
        <f>'2. GHG Breakdown'!F18</f>
        <v>7572.2160693575461</v>
      </c>
      <c r="H32" s="89">
        <f>'2. GHG Breakdown'!G18</f>
        <v>6843.1142338390346</v>
      </c>
      <c r="I32" s="89">
        <f>'2. GHG Breakdown'!H18</f>
        <v>6929.8894805019645</v>
      </c>
    </row>
    <row r="33" spans="1:9" x14ac:dyDescent="0.25">
      <c r="A33" t="s">
        <v>129</v>
      </c>
      <c r="B33" s="86">
        <f t="shared" ref="B33:B51" si="16">I33</f>
        <v>1328.5222180053577</v>
      </c>
      <c r="C33" s="87">
        <f t="shared" si="15"/>
        <v>5.1388932478344723E-2</v>
      </c>
      <c r="D33" s="89">
        <f>'2. GHG Breakdown'!C22</f>
        <v>1018.0445961419599</v>
      </c>
      <c r="E33" s="89">
        <f>'2. GHG Breakdown'!D22</f>
        <v>1017.8809326539629</v>
      </c>
      <c r="F33" s="89">
        <f>'2. GHG Breakdown'!E22</f>
        <v>1177.4935314910399</v>
      </c>
      <c r="G33" s="89">
        <f>'2. GHG Breakdown'!F22</f>
        <v>1071.327589287007</v>
      </c>
      <c r="H33" s="89">
        <f>'2. GHG Breakdown'!G22</f>
        <v>1317.1475626636677</v>
      </c>
      <c r="I33" s="89">
        <f>'2. GHG Breakdown'!H22</f>
        <v>1328.5222180053577</v>
      </c>
    </row>
    <row r="34" spans="1:9" x14ac:dyDescent="0.25">
      <c r="A34" t="s">
        <v>130</v>
      </c>
      <c r="B34" s="86">
        <f t="shared" si="16"/>
        <v>39.357312</v>
      </c>
      <c r="C34" s="87">
        <f t="shared" si="15"/>
        <v>1.5223909856274531E-3</v>
      </c>
      <c r="D34" s="89">
        <f>'2. GHG Breakdown'!C23</f>
        <v>10.381152</v>
      </c>
      <c r="E34" s="89">
        <f>'2. GHG Breakdown'!D23</f>
        <v>13.829568</v>
      </c>
      <c r="F34" s="89">
        <f>'2. GHG Breakdown'!E23</f>
        <v>30.364991999999997</v>
      </c>
      <c r="G34" s="89">
        <f>'2. GHG Breakdown'!F23</f>
        <v>37.333631999999994</v>
      </c>
      <c r="H34" s="89">
        <f>'2. GHG Breakdown'!G23</f>
        <v>34.71264</v>
      </c>
      <c r="I34" s="89">
        <f>'2. GHG Breakdown'!H23</f>
        <v>39.357312</v>
      </c>
    </row>
    <row r="35" spans="1:9" x14ac:dyDescent="0.25">
      <c r="A35" t="s">
        <v>131</v>
      </c>
      <c r="B35" s="86">
        <f t="shared" si="16"/>
        <v>2026.1909308951417</v>
      </c>
      <c r="C35" s="87">
        <f t="shared" si="15"/>
        <v>7.8375647410952792E-2</v>
      </c>
      <c r="D35" s="89">
        <f>'2. GHG Breakdown'!C24</f>
        <v>1854.993074378792</v>
      </c>
      <c r="E35" s="89">
        <f>'2. GHG Breakdown'!D24</f>
        <v>1855.1312104327919</v>
      </c>
      <c r="F35" s="89">
        <f>'2. GHG Breakdown'!E24</f>
        <v>2340.0973906212384</v>
      </c>
      <c r="G35" s="89">
        <f>'2. GHG Breakdown'!F24</f>
        <v>2170.0272367511293</v>
      </c>
      <c r="H35" s="89">
        <f>'2. GHG Breakdown'!G24</f>
        <v>2499.7313991878286</v>
      </c>
      <c r="I35" s="89">
        <f>'2. GHG Breakdown'!H24</f>
        <v>2026.1909308951417</v>
      </c>
    </row>
    <row r="36" spans="1:9" x14ac:dyDescent="0.25">
      <c r="A36" t="s">
        <v>132</v>
      </c>
      <c r="B36" s="86">
        <f t="shared" si="16"/>
        <v>636.11609508790639</v>
      </c>
      <c r="C36" s="87">
        <f t="shared" si="15"/>
        <v>2.4605781232579206E-2</v>
      </c>
      <c r="D36" s="89">
        <f>'2. GHG Breakdown'!C25</f>
        <v>485.51689267516394</v>
      </c>
      <c r="E36" s="89">
        <f>'2. GHG Breakdown'!D25</f>
        <v>479.36263919516398</v>
      </c>
      <c r="F36" s="89">
        <f>'2. GHG Breakdown'!E25</f>
        <v>865.74071351063981</v>
      </c>
      <c r="G36" s="89">
        <f>'2. GHG Breakdown'!F25</f>
        <v>701.67392694661578</v>
      </c>
      <c r="H36" s="89">
        <f>'2. GHG Breakdown'!G25</f>
        <v>551.410860637572</v>
      </c>
      <c r="I36" s="89">
        <f>'2. GHG Breakdown'!H25</f>
        <v>636.11609508790639</v>
      </c>
    </row>
    <row r="37" spans="1:9" x14ac:dyDescent="0.25">
      <c r="A37" t="s">
        <v>133</v>
      </c>
      <c r="B37" s="86">
        <f t="shared" si="16"/>
        <v>74.758979199999985</v>
      </c>
      <c r="C37" s="87">
        <f t="shared" si="15"/>
        <v>2.8917725892660109E-3</v>
      </c>
      <c r="D37" s="89">
        <f>'2. GHG Breakdown'!C26</f>
        <v>119.355190389879</v>
      </c>
      <c r="E37" s="89">
        <f>'2. GHG Breakdown'!D26</f>
        <v>120.38559626889825</v>
      </c>
      <c r="F37" s="89">
        <f>'2. GHG Breakdown'!E26</f>
        <v>83.034644670095432</v>
      </c>
      <c r="G37" s="89">
        <f>'2. GHG Breakdown'!F26</f>
        <v>96.889405342984276</v>
      </c>
      <c r="H37" s="89">
        <f>'2. GHG Breakdown'!G26</f>
        <v>72.896147262155509</v>
      </c>
      <c r="I37" s="89">
        <f>'2. GHG Breakdown'!H26</f>
        <v>74.758979199999985</v>
      </c>
    </row>
    <row r="38" spans="1:9" x14ac:dyDescent="0.25">
      <c r="A38" t="s">
        <v>134</v>
      </c>
      <c r="B38" s="86">
        <f t="shared" si="16"/>
        <v>2366.1604233185362</v>
      </c>
      <c r="C38" s="87">
        <f t="shared" si="15"/>
        <v>9.1526100639407942E-2</v>
      </c>
      <c r="D38" s="89">
        <f>'2. GHG Breakdown'!C27</f>
        <v>2817.856294886702</v>
      </c>
      <c r="E38" s="89">
        <f>'2. GHG Breakdown'!D27</f>
        <v>1997.2810672907026</v>
      </c>
      <c r="F38" s="89">
        <f>'2. GHG Breakdown'!E27</f>
        <v>2271.4087466903998</v>
      </c>
      <c r="G38" s="89">
        <f>'2. GHG Breakdown'!F27</f>
        <v>2196.4121093268204</v>
      </c>
      <c r="H38" s="89">
        <f>'2. GHG Breakdown'!G27</f>
        <v>2107.2137680099931</v>
      </c>
      <c r="I38" s="89">
        <f>'2. GHG Breakdown'!H27</f>
        <v>2366.1604233185362</v>
      </c>
    </row>
    <row r="39" spans="1:9" x14ac:dyDescent="0.25">
      <c r="A39" t="s">
        <v>135</v>
      </c>
      <c r="B39" s="86">
        <f t="shared" si="16"/>
        <v>785.61357855855533</v>
      </c>
      <c r="C39" s="87">
        <f t="shared" si="15"/>
        <v>3.0388534414750416E-2</v>
      </c>
      <c r="D39" s="89">
        <f>'2. GHG Breakdown'!C28</f>
        <v>607.73456763200011</v>
      </c>
      <c r="E39" s="89">
        <f>'2. GHG Breakdown'!D28</f>
        <v>607.73456763200011</v>
      </c>
      <c r="F39" s="89">
        <f>'2. GHG Breakdown'!E28</f>
        <v>733.15957208382406</v>
      </c>
      <c r="G39" s="89">
        <f>'2. GHG Breakdown'!F28</f>
        <v>731.98840803907319</v>
      </c>
      <c r="H39" s="89">
        <f>'2. GHG Breakdown'!G28</f>
        <v>636.96943672869577</v>
      </c>
      <c r="I39" s="89">
        <f>'2. GHG Breakdown'!H28</f>
        <v>785.61357855855533</v>
      </c>
    </row>
    <row r="40" spans="1:9" x14ac:dyDescent="0.25">
      <c r="A40" t="s">
        <v>136</v>
      </c>
      <c r="B40" s="86">
        <f t="shared" si="16"/>
        <v>45.1328360497061</v>
      </c>
      <c r="C40" s="87">
        <f t="shared" si="15"/>
        <v>1.7457956162726335E-3</v>
      </c>
      <c r="D40" s="89">
        <f>'2. GHG Breakdown'!C29</f>
        <v>41.146474640845497</v>
      </c>
      <c r="E40" s="89">
        <f>'2. GHG Breakdown'!D29</f>
        <v>51.083439089645502</v>
      </c>
      <c r="F40" s="89">
        <f>'2. GHG Breakdown'!E29</f>
        <v>44.8933690844</v>
      </c>
      <c r="G40" s="89">
        <f>'2. GHG Breakdown'!F29</f>
        <v>44.392856226399999</v>
      </c>
      <c r="H40" s="89">
        <f>'2. GHG Breakdown'!G29</f>
        <v>47.670160382803317</v>
      </c>
      <c r="I40" s="89">
        <f>'2. GHG Breakdown'!H29</f>
        <v>45.1328360497061</v>
      </c>
    </row>
    <row r="41" spans="1:9" x14ac:dyDescent="0.25">
      <c r="A41" t="s">
        <v>137</v>
      </c>
      <c r="B41" s="86">
        <f t="shared" si="16"/>
        <v>202.48963408922003</v>
      </c>
      <c r="C41" s="87">
        <f t="shared" si="15"/>
        <v>7.8325571019796786E-3</v>
      </c>
      <c r="D41" s="89">
        <f>'2. GHG Breakdown'!C30</f>
        <v>144.23813438806482</v>
      </c>
      <c r="E41" s="89">
        <f>'2. GHG Breakdown'!D30</f>
        <v>154.15640919806486</v>
      </c>
      <c r="F41" s="89">
        <f>'2. GHG Breakdown'!E30</f>
        <v>247.14369173670693</v>
      </c>
      <c r="G41" s="89">
        <f>'2. GHG Breakdown'!F30</f>
        <v>229.70031895838031</v>
      </c>
      <c r="H41" s="89">
        <f>'2. GHG Breakdown'!G30</f>
        <v>119.67870565477688</v>
      </c>
      <c r="I41" s="89">
        <f>'2. GHG Breakdown'!H30</f>
        <v>202.48963408922003</v>
      </c>
    </row>
    <row r="42" spans="1:9" x14ac:dyDescent="0.25">
      <c r="A42" t="s">
        <v>138</v>
      </c>
      <c r="B42" s="86">
        <f t="shared" si="16"/>
        <v>1452.2710590443908</v>
      </c>
      <c r="C42" s="87">
        <f t="shared" si="15"/>
        <v>5.6175695356858089E-2</v>
      </c>
      <c r="D42" s="89">
        <f>'2. GHG Breakdown'!C31</f>
        <v>757.93146146658967</v>
      </c>
      <c r="E42" s="89">
        <f>'2. GHG Breakdown'!D31</f>
        <v>926.45804772612462</v>
      </c>
      <c r="F42" s="89">
        <f>'2. GHG Breakdown'!E31</f>
        <v>1165.0729010815583</v>
      </c>
      <c r="G42" s="89">
        <f>'2. GHG Breakdown'!F31</f>
        <v>1058.4130475463598</v>
      </c>
      <c r="H42" s="89">
        <f>'2. GHG Breakdown'!G31</f>
        <v>882.40098062115999</v>
      </c>
      <c r="I42" s="89">
        <f>'2. GHG Breakdown'!H31</f>
        <v>1452.2710590443908</v>
      </c>
    </row>
    <row r="43" spans="1:9" x14ac:dyDescent="0.25">
      <c r="A43" t="s">
        <v>139</v>
      </c>
      <c r="B43" s="86">
        <f t="shared" si="16"/>
        <v>2628.598377927513</v>
      </c>
      <c r="C43" s="87">
        <f t="shared" si="15"/>
        <v>0.10167753517800684</v>
      </c>
      <c r="D43" s="89">
        <f>'2. GHG Breakdown'!C32</f>
        <v>1673.6837758992999</v>
      </c>
      <c r="E43" s="89">
        <f>'2. GHG Breakdown'!D32</f>
        <v>1619.843748115821</v>
      </c>
      <c r="F43" s="89">
        <f>'2. GHG Breakdown'!E32</f>
        <v>1731.7577224893635</v>
      </c>
      <c r="G43" s="89">
        <f>'2. GHG Breakdown'!F32</f>
        <v>2116.801047488394</v>
      </c>
      <c r="H43" s="89">
        <f>'2. GHG Breakdown'!G32</f>
        <v>2578.2276048761655</v>
      </c>
      <c r="I43" s="89">
        <f>'2. GHG Breakdown'!H32</f>
        <v>2628.598377927513</v>
      </c>
    </row>
    <row r="44" spans="1:9" x14ac:dyDescent="0.25">
      <c r="A44" t="s">
        <v>140</v>
      </c>
      <c r="B44" s="86">
        <f t="shared" si="16"/>
        <v>393.88142819559607</v>
      </c>
      <c r="C44" s="87">
        <f t="shared" si="15"/>
        <v>1.5235835610192138E-2</v>
      </c>
      <c r="D44" s="89">
        <f>'2. GHG Breakdown'!C37</f>
        <v>233.2429628474689</v>
      </c>
      <c r="E44" s="89">
        <f>'2. GHG Breakdown'!D37</f>
        <v>205.01715744653094</v>
      </c>
      <c r="F44" s="89">
        <f>'2. GHG Breakdown'!E37</f>
        <v>365.08928059687116</v>
      </c>
      <c r="G44" s="89">
        <f>'2. GHG Breakdown'!F37</f>
        <v>283.8225254426028</v>
      </c>
      <c r="H44" s="89">
        <f>'2. GHG Breakdown'!G37</f>
        <v>305.70739402362187</v>
      </c>
      <c r="I44" s="89">
        <f>'2. GHG Breakdown'!H37</f>
        <v>393.88142819559607</v>
      </c>
    </row>
    <row r="45" spans="1:9" x14ac:dyDescent="0.25">
      <c r="A45" t="s">
        <v>141</v>
      </c>
      <c r="B45" s="86">
        <f t="shared" si="16"/>
        <v>178.45301160000005</v>
      </c>
      <c r="C45" s="87">
        <f t="shared" si="15"/>
        <v>6.9027899115140633E-3</v>
      </c>
      <c r="D45" s="89">
        <f>'2. GHG Breakdown'!C40</f>
        <v>1062.4530443451602</v>
      </c>
      <c r="E45" s="89">
        <f>'2. GHG Breakdown'!D40</f>
        <v>1062.4167325621802</v>
      </c>
      <c r="F45" s="89">
        <f>'2. GHG Breakdown'!E40</f>
        <v>913.74183954450007</v>
      </c>
      <c r="G45" s="89">
        <f>'2. GHG Breakdown'!F40</f>
        <v>1781.2854376660719</v>
      </c>
      <c r="H45" s="89">
        <f>'2. GHG Breakdown'!G40</f>
        <v>951.13278676350001</v>
      </c>
      <c r="I45" s="89">
        <f>'2. GHG Breakdown'!H40</f>
        <v>178.45301160000005</v>
      </c>
    </row>
    <row r="46" spans="1:9" x14ac:dyDescent="0.25">
      <c r="A46" t="s">
        <v>142</v>
      </c>
      <c r="B46" s="86">
        <f t="shared" si="16"/>
        <v>2009.9823540403002</v>
      </c>
      <c r="C46" s="87">
        <f t="shared" si="15"/>
        <v>7.7748679001787543E-2</v>
      </c>
      <c r="D46" s="89">
        <f>'2. GHG Breakdown'!C41</f>
        <v>1523.4390985099999</v>
      </c>
      <c r="E46" s="89">
        <f>'2. GHG Breakdown'!D41</f>
        <v>1377.34003508</v>
      </c>
      <c r="F46" s="89">
        <f>'2. GHG Breakdown'!E41</f>
        <v>1961.112848933818</v>
      </c>
      <c r="G46" s="89">
        <f>'2. GHG Breakdown'!F41</f>
        <v>1694.0865637990689</v>
      </c>
      <c r="H46" s="89">
        <f>'2. GHG Breakdown'!G41</f>
        <v>1624.5644195463658</v>
      </c>
      <c r="I46" s="89">
        <f>'2. GHG Breakdown'!H41</f>
        <v>2009.9823540403002</v>
      </c>
    </row>
    <row r="47" spans="1:9" x14ac:dyDescent="0.25">
      <c r="A47" t="s">
        <v>143</v>
      </c>
      <c r="B47" s="86">
        <f t="shared" si="16"/>
        <v>3536.6864343686739</v>
      </c>
      <c r="C47" s="87">
        <f t="shared" si="15"/>
        <v>0.13680353848031512</v>
      </c>
      <c r="D47" s="89">
        <f>SUM('2. GHG Breakdown'!C46,'2. GHG Breakdown'!C49,'2. GHG Breakdown'!C50)</f>
        <v>3733.544448341202</v>
      </c>
      <c r="E47" s="89">
        <f>SUM('2. GHG Breakdown'!D46,'2. GHG Breakdown'!D49,'2. GHG Breakdown'!D50)</f>
        <v>2896.7118278200896</v>
      </c>
      <c r="F47" s="89">
        <f>SUM('2. GHG Breakdown'!E46,'2. GHG Breakdown'!E49,'2. GHG Breakdown'!E50)</f>
        <v>2857.2706858331139</v>
      </c>
      <c r="G47" s="89">
        <f>SUM('2. GHG Breakdown'!F46,'2. GHG Breakdown'!F49,'2. GHG Breakdown'!F50)</f>
        <v>2987.6923265255982</v>
      </c>
      <c r="H47" s="89">
        <f>SUM('2. GHG Breakdown'!G46,'2. GHG Breakdown'!G49,'2. GHG Breakdown'!G50)</f>
        <v>2736.5720090229252</v>
      </c>
      <c r="I47" s="89">
        <f>SUM('2. GHG Breakdown'!H46,'2. GHG Breakdown'!H49,'2. GHG Breakdown'!H50)</f>
        <v>3536.6864343686739</v>
      </c>
    </row>
    <row r="48" spans="1:9" x14ac:dyDescent="0.25">
      <c r="A48" t="s">
        <v>144</v>
      </c>
      <c r="B48" s="86">
        <f t="shared" si="16"/>
        <v>569.03794780100986</v>
      </c>
      <c r="C48" s="87">
        <f t="shared" si="15"/>
        <v>2.201111301026357E-2</v>
      </c>
      <c r="D48" s="89">
        <f>'2. GHG Breakdown'!C51</f>
        <v>362.6859376598278</v>
      </c>
      <c r="E48" s="89">
        <f>'2. GHG Breakdown'!D51</f>
        <v>373.30437939329971</v>
      </c>
      <c r="F48" s="89">
        <f>'2. GHG Breakdown'!E51</f>
        <v>411.28524830604647</v>
      </c>
      <c r="G48" s="89">
        <f>'2. GHG Breakdown'!F51</f>
        <v>384.97479380955895</v>
      </c>
      <c r="H48" s="89">
        <f>'2. GHG Breakdown'!G51</f>
        <v>855.1148366544154</v>
      </c>
      <c r="I48" s="89">
        <f>'2. GHG Breakdown'!H51</f>
        <v>569.03794780100986</v>
      </c>
    </row>
    <row r="49" spans="1:9" x14ac:dyDescent="0.25">
      <c r="A49" t="s">
        <v>145</v>
      </c>
      <c r="B49" s="86">
        <f t="shared" si="16"/>
        <v>13.559241735629877</v>
      </c>
      <c r="C49" s="87">
        <f t="shared" si="15"/>
        <v>5.2448875040720429E-4</v>
      </c>
      <c r="D49" s="89">
        <f>'2. GHG Breakdown'!C54</f>
        <v>15.530634254326873</v>
      </c>
      <c r="E49" s="89">
        <f>'2. GHG Breakdown'!D54</f>
        <v>7.9210911471726693</v>
      </c>
      <c r="F49" s="89">
        <f>'2. GHG Breakdown'!E54</f>
        <v>7.0656044823343986</v>
      </c>
      <c r="G49" s="89">
        <f>'2. GHG Breakdown'!F54</f>
        <v>15.863855440005079</v>
      </c>
      <c r="H49" s="89">
        <f>'2. GHG Breakdown'!G54</f>
        <v>18.607133043919077</v>
      </c>
      <c r="I49" s="89">
        <f>'2. GHG Breakdown'!H54</f>
        <v>13.559241735629877</v>
      </c>
    </row>
    <row r="50" spans="1:9" x14ac:dyDescent="0.25">
      <c r="A50" t="s">
        <v>146</v>
      </c>
      <c r="B50" s="86">
        <f t="shared" si="16"/>
        <v>541.43218024965563</v>
      </c>
      <c r="C50" s="87">
        <f t="shared" si="15"/>
        <v>2.0943286740229973E-2</v>
      </c>
      <c r="D50" s="89">
        <f>'2. GHG Breakdown'!C55</f>
        <v>644.68842776371355</v>
      </c>
      <c r="E50" s="89">
        <f>'2. GHG Breakdown'!D55</f>
        <v>619.42753143499976</v>
      </c>
      <c r="F50" s="89">
        <f>'2. GHG Breakdown'!E55</f>
        <v>623.52132882256296</v>
      </c>
      <c r="G50" s="89">
        <f>'2. GHG Breakdown'!F55</f>
        <v>621.86693600803017</v>
      </c>
      <c r="H50" s="89">
        <f>'2. GHG Breakdown'!G55</f>
        <v>625.41163088331223</v>
      </c>
      <c r="I50" s="89">
        <f>'2. GHG Breakdown'!H55</f>
        <v>541.43218024965563</v>
      </c>
    </row>
    <row r="51" spans="1:9" x14ac:dyDescent="0.25">
      <c r="A51" t="s">
        <v>147</v>
      </c>
      <c r="B51" s="86">
        <f t="shared" si="16"/>
        <v>94.168790970000003</v>
      </c>
      <c r="C51" s="87">
        <f t="shared" si="15"/>
        <v>3.6425688446447739E-3</v>
      </c>
      <c r="D51" s="89">
        <f>'2. GHG Breakdown'!C56</f>
        <v>76.184475840000005</v>
      </c>
      <c r="E51" s="89">
        <f>'2. GHG Breakdown'!D56</f>
        <v>79.548385999999994</v>
      </c>
      <c r="F51" s="89">
        <f>'2. GHG Breakdown'!E56</f>
        <v>96.90648456000001</v>
      </c>
      <c r="G51" s="89">
        <f>'2. GHG Breakdown'!F56</f>
        <v>83.157047460000001</v>
      </c>
      <c r="H51" s="89">
        <f>'2. GHG Breakdown'!G56</f>
        <v>95.910298407915434</v>
      </c>
      <c r="I51" s="89">
        <f>'2. GHG Breakdown'!H56</f>
        <v>94.168790970000003</v>
      </c>
    </row>
    <row r="53" spans="1:9" x14ac:dyDescent="0.25">
      <c r="A53" t="s">
        <v>148</v>
      </c>
      <c r="B53" s="86">
        <f>SUM(B32:B52)</f>
        <v>25852.302313639157</v>
      </c>
      <c r="D53" s="86">
        <f>SUM(D32:D52)</f>
        <v>26922.966880960685</v>
      </c>
      <c r="E53" s="86">
        <f t="shared" ref="E53:I53" si="17">SUM(E32:E52)</f>
        <v>23818.49638720047</v>
      </c>
      <c r="F53" s="86">
        <f t="shared" si="17"/>
        <v>26774.253247130546</v>
      </c>
      <c r="G53" s="86">
        <f t="shared" si="17"/>
        <v>25879.925133421653</v>
      </c>
      <c r="H53" s="86">
        <f t="shared" si="17"/>
        <v>24904.194008209826</v>
      </c>
      <c r="I53" s="86">
        <f t="shared" si="17"/>
        <v>25852.302313639157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FC49E52D2B1F4194FADAF112E436AA" ma:contentTypeVersion="8" ma:contentTypeDescription="Create a new document." ma:contentTypeScope="" ma:versionID="8fcacb0b95460d28e9fd12c52d42abd3">
  <xsd:schema xmlns:xsd="http://www.w3.org/2001/XMLSchema" xmlns:xs="http://www.w3.org/2001/XMLSchema" xmlns:p="http://schemas.microsoft.com/office/2006/metadata/properties" xmlns:ns2="996b20ba-5ef0-49e3-812f-abd54778496e" xmlns:ns3="de0768a0-8a02-419a-833b-3fabf047f16a" xmlns:ns4="6ca2504c-f14a-4a7c-8a61-69582ccf3cc3" targetNamespace="http://schemas.microsoft.com/office/2006/metadata/properties" ma:root="true" ma:fieldsID="1d6537efeeb854acef68a0a58fd47abc" ns2:_="" ns3:_="" ns4:_="">
    <xsd:import namespace="996b20ba-5ef0-49e3-812f-abd54778496e"/>
    <xsd:import namespace="de0768a0-8a02-419a-833b-3fabf047f16a"/>
    <xsd:import namespace="6ca2504c-f14a-4a7c-8a61-69582ccf3c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4: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b20ba-5ef0-49e3-812f-abd5477849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0768a0-8a02-419a-833b-3fabf047f1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ca2504c-f14a-4a7c-8a61-69582ccf3cc3"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8E014-E1FB-4832-89DF-190891DBF789}">
  <ds:schemaRefs>
    <ds:schemaRef ds:uri="http://schemas.microsoft.com/office/infopath/2007/PartnerControls"/>
    <ds:schemaRef ds:uri="http://schemas.microsoft.com/office/2006/metadata/properties"/>
    <ds:schemaRef ds:uri="996b20ba-5ef0-49e3-812f-abd54778496e"/>
    <ds:schemaRef ds:uri="de0768a0-8a02-419a-833b-3fabf047f16a"/>
    <ds:schemaRef ds:uri="http://purl.org/dc/terms/"/>
    <ds:schemaRef ds:uri="http://purl.org/dc/elements/1.1/"/>
    <ds:schemaRef ds:uri="http://schemas.openxmlformats.org/package/2006/metadata/core-properties"/>
    <ds:schemaRef ds:uri="http://schemas.microsoft.com/office/2006/documentManagement/types"/>
    <ds:schemaRef ds:uri="6ca2504c-f14a-4a7c-8a61-69582ccf3cc3"/>
    <ds:schemaRef ds:uri="http://www.w3.org/XML/1998/namespace"/>
    <ds:schemaRef ds:uri="http://purl.org/dc/dcmitype/"/>
  </ds:schemaRefs>
</ds:datastoreItem>
</file>

<file path=customXml/itemProps2.xml><?xml version="1.0" encoding="utf-8"?>
<ds:datastoreItem xmlns:ds="http://schemas.openxmlformats.org/officeDocument/2006/customXml" ds:itemID="{0E89C621-6721-4448-98B9-891B742D8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b20ba-5ef0-49e3-812f-abd54778496e"/>
    <ds:schemaRef ds:uri="de0768a0-8a02-419a-833b-3fabf047f16a"/>
    <ds:schemaRef ds:uri="6ca2504c-f14a-4a7c-8a61-69582ccf3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297424-2B90-4AD6-ACC7-BDBFAA81D3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1. GHG Summary</vt:lpstr>
      <vt:lpstr>2. GHG Breakdown</vt:lpstr>
      <vt:lpstr>3. GHG Intensity Ratios</vt:lpstr>
      <vt:lpstr>4. GHG Targets</vt:lpstr>
      <vt:lpstr>5. GHG Charts</vt:lpstr>
      <vt:lpstr>Chart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Scatchard</dc:creator>
  <cp:keywords/>
  <dc:description/>
  <cp:lastModifiedBy>Tom Scatchard</cp:lastModifiedBy>
  <cp:revision/>
  <dcterms:created xsi:type="dcterms:W3CDTF">2024-03-28T09:28:34Z</dcterms:created>
  <dcterms:modified xsi:type="dcterms:W3CDTF">2025-05-08T09:46:47Z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0x01010035FC49E52D2B1F4194FADAF112E436AA</vt:lpwstr>
  </property>
</Properties>
</file>